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rbanic\OneDrive - Ministarstvo graditeljstva i prostornog uređenja\Dokumenti\WEB\O NAMA\Financijski dokumenti\Financijski plan 2017-2019\"/>
    </mc:Choice>
  </mc:AlternateContent>
  <bookViews>
    <workbookView xWindow="0" yWindow="0" windowWidth="28800" windowHeight="11835"/>
  </bookViews>
  <sheets>
    <sheet name="076" sheetId="1" r:id="rId1"/>
    <sheet name="List3" sheetId="3" r:id="rId2"/>
  </sheets>
  <definedNames>
    <definedName name="_FiltarBaze" localSheetId="0" hidden="1">'076'!$A$1:$V$1399</definedName>
    <definedName name="_xlnm._FilterDatabase" localSheetId="0" hidden="1">'076'!$B$1:$U$1394</definedName>
    <definedName name="_xlnm.Print_Titles" localSheetId="0">'076'!$1:$1</definedName>
    <definedName name="OLE_LINK1" localSheetId="0">'076'!#REF!</definedName>
    <definedName name="_xlnm.Print_Area" localSheetId="0">'076'!$J$1:$W$974</definedName>
  </definedNames>
  <calcPr calcId="162913"/>
</workbook>
</file>

<file path=xl/calcChain.xml><?xml version="1.0" encoding="utf-8"?>
<calcChain xmlns="http://schemas.openxmlformats.org/spreadsheetml/2006/main">
  <c r="W1097" i="1" l="1"/>
  <c r="V1097" i="1"/>
  <c r="U1097" i="1"/>
  <c r="U979" i="1"/>
  <c r="W1136" i="1"/>
  <c r="V1136" i="1"/>
  <c r="U1136" i="1"/>
  <c r="U1135" i="1"/>
  <c r="V149" i="1"/>
  <c r="U1319" i="1"/>
  <c r="W1320" i="1"/>
  <c r="W1331" i="1" s="1"/>
  <c r="V1320" i="1"/>
  <c r="V1331" i="1" s="1"/>
  <c r="W1319" i="1"/>
  <c r="V1319" i="1"/>
  <c r="W1318" i="1"/>
  <c r="W1328" i="1" s="1"/>
  <c r="V1318" i="1"/>
  <c r="V1328" i="1" s="1"/>
  <c r="W1317" i="1"/>
  <c r="V1317" i="1"/>
  <c r="U1317" i="1"/>
  <c r="W1310" i="1"/>
  <c r="W1314" i="1" s="1"/>
  <c r="V1310" i="1"/>
  <c r="V1314" i="1" s="1"/>
  <c r="U1310" i="1"/>
  <c r="U1314" i="1" s="1"/>
  <c r="W1285" i="1"/>
  <c r="V1285" i="1"/>
  <c r="U1285" i="1"/>
  <c r="W1284" i="1"/>
  <c r="V1284" i="1"/>
  <c r="U1284" i="1"/>
  <c r="W1283" i="1"/>
  <c r="V1283" i="1"/>
  <c r="U1283" i="1"/>
  <c r="W1282" i="1"/>
  <c r="V1282" i="1"/>
  <c r="U1282" i="1"/>
  <c r="W1250" i="1"/>
  <c r="W1266" i="1" s="1"/>
  <c r="V1250" i="1"/>
  <c r="V1266" i="1" s="1"/>
  <c r="U1250" i="1"/>
  <c r="U1266" i="1" s="1"/>
  <c r="W1249" i="1"/>
  <c r="V1249" i="1"/>
  <c r="U1249" i="1"/>
  <c r="W1248" i="1"/>
  <c r="W1262" i="1" s="1"/>
  <c r="V1248" i="1"/>
  <c r="V1262" i="1" s="1"/>
  <c r="U1248" i="1"/>
  <c r="U1262" i="1" s="1"/>
  <c r="W1247" i="1"/>
  <c r="V1247" i="1"/>
  <c r="U1247" i="1"/>
  <c r="W1244" i="1"/>
  <c r="V1244" i="1"/>
  <c r="U1244" i="1"/>
  <c r="W1239" i="1"/>
  <c r="V1239" i="1"/>
  <c r="U1239" i="1"/>
  <c r="W1238" i="1"/>
  <c r="V1238" i="1"/>
  <c r="U1238" i="1"/>
  <c r="W1233" i="1"/>
  <c r="V1233" i="1"/>
  <c r="U1233" i="1"/>
  <c r="W1232" i="1"/>
  <c r="V1232" i="1"/>
  <c r="U1232" i="1"/>
  <c r="W1223" i="1"/>
  <c r="V1223" i="1"/>
  <c r="U1223" i="1"/>
  <c r="W1206" i="1"/>
  <c r="V1206" i="1"/>
  <c r="U1206" i="1"/>
  <c r="W1199" i="1"/>
  <c r="V1199" i="1"/>
  <c r="U1199" i="1"/>
  <c r="U1198" i="1"/>
  <c r="W1186" i="1"/>
  <c r="V1186" i="1"/>
  <c r="U1186" i="1"/>
  <c r="W1159" i="1"/>
  <c r="W1178" i="1" s="1"/>
  <c r="V1159" i="1"/>
  <c r="V1178" i="1" s="1"/>
  <c r="W1158" i="1"/>
  <c r="V1158" i="1"/>
  <c r="U1158" i="1"/>
  <c r="W1157" i="1"/>
  <c r="V1157" i="1"/>
  <c r="U1157" i="1"/>
  <c r="W1156" i="1"/>
  <c r="V1156" i="1"/>
  <c r="W1155" i="1"/>
  <c r="V1155" i="1"/>
  <c r="U1155" i="1"/>
  <c r="W1137" i="1"/>
  <c r="W1151" i="1" s="1"/>
  <c r="V1137" i="1"/>
  <c r="V1151" i="1" s="1"/>
  <c r="U1137" i="1"/>
  <c r="U1151" i="1" s="1"/>
  <c r="W1135" i="1"/>
  <c r="V1135" i="1"/>
  <c r="W1134" i="1"/>
  <c r="W1148" i="1" s="1"/>
  <c r="V1134" i="1"/>
  <c r="V1148" i="1" s="1"/>
  <c r="U1134" i="1"/>
  <c r="U1148" i="1" s="1"/>
  <c r="W1133" i="1"/>
  <c r="V1133" i="1"/>
  <c r="U1133" i="1"/>
  <c r="W1099" i="1"/>
  <c r="V1099" i="1"/>
  <c r="U1099" i="1"/>
  <c r="W1098" i="1"/>
  <c r="V1098" i="1"/>
  <c r="U1098" i="1"/>
  <c r="W1095" i="1"/>
  <c r="V1095" i="1"/>
  <c r="U1095" i="1"/>
  <c r="W1076" i="1"/>
  <c r="W1091" i="1" s="1"/>
  <c r="V1076" i="1"/>
  <c r="V1091" i="1" s="1"/>
  <c r="U1076" i="1"/>
  <c r="U1091" i="1" s="1"/>
  <c r="W1075" i="1"/>
  <c r="V1075" i="1"/>
  <c r="U1075" i="1"/>
  <c r="W1074" i="1"/>
  <c r="W1087" i="1" s="1"/>
  <c r="V1074" i="1"/>
  <c r="V1087" i="1" s="1"/>
  <c r="U1074" i="1"/>
  <c r="U1087" i="1" s="1"/>
  <c r="W1073" i="1"/>
  <c r="V1073" i="1"/>
  <c r="U1073" i="1"/>
  <c r="W1045" i="1"/>
  <c r="W1068" i="1" s="1"/>
  <c r="V1045" i="1"/>
  <c r="V1068" i="1" s="1"/>
  <c r="U1045" i="1"/>
  <c r="U1068" i="1" s="1"/>
  <c r="W1044" i="1"/>
  <c r="V1044" i="1"/>
  <c r="U1044" i="1"/>
  <c r="W1043" i="1"/>
  <c r="V1043" i="1"/>
  <c r="W1042" i="1"/>
  <c r="V1042" i="1"/>
  <c r="U1042" i="1"/>
  <c r="W1041" i="1"/>
  <c r="V1041" i="1"/>
  <c r="U1041" i="1"/>
  <c r="W1021" i="1"/>
  <c r="W1037" i="1" s="1"/>
  <c r="V1021" i="1"/>
  <c r="V1037" i="1" s="1"/>
  <c r="U1021" i="1"/>
  <c r="U1037" i="1" s="1"/>
  <c r="W1020" i="1"/>
  <c r="V1020" i="1"/>
  <c r="U1020" i="1"/>
  <c r="W1019" i="1"/>
  <c r="V1019" i="1"/>
  <c r="U1019" i="1"/>
  <c r="W1003" i="1"/>
  <c r="W1014" i="1" s="1"/>
  <c r="V1003" i="1"/>
  <c r="V1014" i="1" s="1"/>
  <c r="U1003" i="1"/>
  <c r="U1014" i="1" s="1"/>
  <c r="W1002" i="1"/>
  <c r="V1002" i="1"/>
  <c r="U1002" i="1"/>
  <c r="W1001" i="1"/>
  <c r="V1001" i="1"/>
  <c r="U1001" i="1"/>
  <c r="W1000" i="1"/>
  <c r="V1000" i="1"/>
  <c r="U1000" i="1"/>
  <c r="W980" i="1"/>
  <c r="W996" i="1" s="1"/>
  <c r="V980" i="1"/>
  <c r="V996" i="1" s="1"/>
  <c r="U980" i="1"/>
  <c r="U996" i="1" s="1"/>
  <c r="W979" i="1"/>
  <c r="V979" i="1"/>
  <c r="W978" i="1"/>
  <c r="V978" i="1"/>
  <c r="U978" i="1"/>
  <c r="W977" i="1"/>
  <c r="V977" i="1"/>
  <c r="W1359" i="1"/>
  <c r="V1359" i="1"/>
  <c r="W1358" i="1"/>
  <c r="V1358" i="1"/>
  <c r="W1357" i="1"/>
  <c r="V1357" i="1"/>
  <c r="U1359" i="1"/>
  <c r="U1358" i="1"/>
  <c r="U1357" i="1"/>
  <c r="W1311" i="1"/>
  <c r="V1311" i="1"/>
  <c r="U1311" i="1"/>
  <c r="W1289" i="1"/>
  <c r="V1289" i="1"/>
  <c r="U1289" i="1"/>
  <c r="W1288" i="1"/>
  <c r="V1288" i="1"/>
  <c r="U1288" i="1"/>
  <c r="W1272" i="1"/>
  <c r="V1272" i="1"/>
  <c r="U1272" i="1"/>
  <c r="U1278" i="1" s="1"/>
  <c r="W1254" i="1"/>
  <c r="V1254" i="1"/>
  <c r="U1254" i="1"/>
  <c r="W1226" i="1"/>
  <c r="V1226" i="1"/>
  <c r="U1226" i="1"/>
  <c r="U1229" i="1" s="1"/>
  <c r="W1225" i="1"/>
  <c r="V1225" i="1"/>
  <c r="U1225" i="1"/>
  <c r="W1224" i="1"/>
  <c r="W1227" i="1" s="1"/>
  <c r="V1224" i="1"/>
  <c r="V1227" i="1" s="1"/>
  <c r="U1224" i="1"/>
  <c r="U1227" i="1" s="1"/>
  <c r="U1231" i="1" s="1"/>
  <c r="W1217" i="1"/>
  <c r="V1217" i="1"/>
  <c r="W1216" i="1"/>
  <c r="V1216" i="1"/>
  <c r="U1217" i="1"/>
  <c r="U1216" i="1"/>
  <c r="W1189" i="1"/>
  <c r="V1189" i="1"/>
  <c r="U1189" i="1"/>
  <c r="W1182" i="1"/>
  <c r="V1182" i="1"/>
  <c r="U1182" i="1"/>
  <c r="W1163" i="1"/>
  <c r="V1163" i="1"/>
  <c r="U1163" i="1"/>
  <c r="W1143" i="1"/>
  <c r="V1143" i="1"/>
  <c r="U1143" i="1"/>
  <c r="W1107" i="1"/>
  <c r="V1107" i="1"/>
  <c r="U1107" i="1"/>
  <c r="W1106" i="1"/>
  <c r="V1106" i="1"/>
  <c r="U1106" i="1"/>
  <c r="W1079" i="1"/>
  <c r="V1079" i="1"/>
  <c r="U1079" i="1"/>
  <c r="W1050" i="1"/>
  <c r="W1065" i="1" s="1"/>
  <c r="V1050" i="1"/>
  <c r="V1065" i="1" s="1"/>
  <c r="U1050" i="1"/>
  <c r="U1065" i="1" s="1"/>
  <c r="W1049" i="1"/>
  <c r="V1049" i="1"/>
  <c r="U1049" i="1"/>
  <c r="W1027" i="1"/>
  <c r="W1035" i="1" s="1"/>
  <c r="V1027" i="1"/>
  <c r="V1035" i="1" s="1"/>
  <c r="U1027" i="1"/>
  <c r="U1035" i="1" s="1"/>
  <c r="W1008" i="1"/>
  <c r="V1008" i="1"/>
  <c r="U1008" i="1"/>
  <c r="W986" i="1"/>
  <c r="W994" i="1" s="1"/>
  <c r="V986" i="1"/>
  <c r="V994" i="1" s="1"/>
  <c r="U986" i="1"/>
  <c r="U994" i="1" s="1"/>
  <c r="W985" i="1"/>
  <c r="V985" i="1"/>
  <c r="U985" i="1"/>
  <c r="W1141" i="1"/>
  <c r="V1141" i="1"/>
  <c r="U1141" i="1"/>
  <c r="W521" i="1"/>
  <c r="W485" i="1"/>
  <c r="W1323" i="1"/>
  <c r="V1323" i="1"/>
  <c r="U1323" i="1"/>
  <c r="W1298" i="1"/>
  <c r="W1307" i="1" s="1"/>
  <c r="V1298" i="1"/>
  <c r="V1307" i="1" s="1"/>
  <c r="U1298" i="1"/>
  <c r="U1307" i="1" s="1"/>
  <c r="W1297" i="1"/>
  <c r="W1306" i="1" s="1"/>
  <c r="V1297" i="1"/>
  <c r="V1306" i="1" s="1"/>
  <c r="U1297" i="1"/>
  <c r="U1306" i="1" s="1"/>
  <c r="W1296" i="1"/>
  <c r="V1296" i="1"/>
  <c r="U1296" i="1"/>
  <c r="W1295" i="1"/>
  <c r="W1304" i="1" s="1"/>
  <c r="V1295" i="1"/>
  <c r="V1304" i="1" s="1"/>
  <c r="U1295" i="1"/>
  <c r="U1304" i="1" s="1"/>
  <c r="W1294" i="1"/>
  <c r="V1294" i="1"/>
  <c r="U1294" i="1"/>
  <c r="W1293" i="1"/>
  <c r="V1293" i="1"/>
  <c r="U1293" i="1"/>
  <c r="W1292" i="1"/>
  <c r="W1301" i="1" s="1"/>
  <c r="V1292" i="1"/>
  <c r="V1301" i="1" s="1"/>
  <c r="U1292" i="1"/>
  <c r="U1301" i="1" s="1"/>
  <c r="W1291" i="1"/>
  <c r="V1291" i="1"/>
  <c r="U1291" i="1"/>
  <c r="W1290" i="1"/>
  <c r="V1290" i="1"/>
  <c r="U1290" i="1"/>
  <c r="W1287" i="1"/>
  <c r="V1287" i="1"/>
  <c r="U1287" i="1"/>
  <c r="W1286" i="1"/>
  <c r="V1286" i="1"/>
  <c r="U1286" i="1"/>
  <c r="U1275" i="1"/>
  <c r="U1279" i="1" s="1"/>
  <c r="U1274" i="1"/>
  <c r="U1277" i="1" s="1"/>
  <c r="W1273" i="1"/>
  <c r="V1273" i="1"/>
  <c r="U1273" i="1"/>
  <c r="U1260" i="1"/>
  <c r="U1268" i="1" s="1"/>
  <c r="U1259" i="1"/>
  <c r="U1267" i="1" s="1"/>
  <c r="U1258" i="1"/>
  <c r="U1265" i="1" s="1"/>
  <c r="U1257" i="1"/>
  <c r="U1256" i="1"/>
  <c r="U1263" i="1" s="1"/>
  <c r="W1255" i="1"/>
  <c r="V1255" i="1"/>
  <c r="U1255" i="1"/>
  <c r="W1253" i="1"/>
  <c r="V1253" i="1"/>
  <c r="U1253" i="1"/>
  <c r="W1252" i="1"/>
  <c r="V1252" i="1"/>
  <c r="U1252" i="1"/>
  <c r="W1251" i="1"/>
  <c r="V1251" i="1"/>
  <c r="U1251" i="1"/>
  <c r="W1208" i="1"/>
  <c r="V1208" i="1"/>
  <c r="U1208" i="1"/>
  <c r="W1207" i="1"/>
  <c r="W1209" i="1" s="1"/>
  <c r="W1212" i="1" s="1"/>
  <c r="V1207" i="1"/>
  <c r="V1209" i="1" s="1"/>
  <c r="V1212" i="1" s="1"/>
  <c r="U1207" i="1"/>
  <c r="U1209" i="1" s="1"/>
  <c r="U1212" i="1" s="1"/>
  <c r="W1201" i="1"/>
  <c r="V1201" i="1"/>
  <c r="U1201" i="1"/>
  <c r="W1200" i="1"/>
  <c r="V1200" i="1"/>
  <c r="U1200" i="1"/>
  <c r="W1190" i="1"/>
  <c r="V1190" i="1"/>
  <c r="U1190" i="1"/>
  <c r="W1188" i="1"/>
  <c r="W1194" i="1" s="1"/>
  <c r="V1188" i="1"/>
  <c r="V1194" i="1" s="1"/>
  <c r="U1188" i="1"/>
  <c r="U1194" i="1" s="1"/>
  <c r="W1187" i="1"/>
  <c r="V1187" i="1"/>
  <c r="U1187" i="1"/>
  <c r="W1171" i="1"/>
  <c r="V1171" i="1"/>
  <c r="U1171" i="1"/>
  <c r="W1170" i="1"/>
  <c r="V1170" i="1"/>
  <c r="U1170" i="1"/>
  <c r="W1169" i="1"/>
  <c r="W1179" i="1" s="1"/>
  <c r="V1169" i="1"/>
  <c r="V1179" i="1" s="1"/>
  <c r="U1169" i="1"/>
  <c r="U1179" i="1" s="1"/>
  <c r="W1168" i="1"/>
  <c r="W1177" i="1" s="1"/>
  <c r="V1168" i="1"/>
  <c r="V1177" i="1" s="1"/>
  <c r="U1168" i="1"/>
  <c r="U1177" i="1" s="1"/>
  <c r="W1167" i="1"/>
  <c r="V1167" i="1"/>
  <c r="U1167" i="1"/>
  <c r="W1166" i="1"/>
  <c r="W1174" i="1" s="1"/>
  <c r="V1166" i="1"/>
  <c r="V1174" i="1" s="1"/>
  <c r="U1166" i="1"/>
  <c r="U1174" i="1" s="1"/>
  <c r="W1165" i="1"/>
  <c r="V1165" i="1"/>
  <c r="U1165" i="1"/>
  <c r="W1164" i="1"/>
  <c r="V1164" i="1"/>
  <c r="U1164" i="1"/>
  <c r="W1162" i="1"/>
  <c r="V1162" i="1"/>
  <c r="U1162" i="1"/>
  <c r="W1160" i="1"/>
  <c r="V1160" i="1"/>
  <c r="U1160" i="1"/>
  <c r="U1142" i="1"/>
  <c r="W1140" i="1"/>
  <c r="W1152" i="1" s="1"/>
  <c r="V1140" i="1"/>
  <c r="V1152" i="1" s="1"/>
  <c r="U1140" i="1"/>
  <c r="U1152" i="1" s="1"/>
  <c r="W1138" i="1"/>
  <c r="V1138" i="1"/>
  <c r="U1138" i="1"/>
  <c r="W1119" i="1"/>
  <c r="V1119" i="1"/>
  <c r="U1119" i="1"/>
  <c r="W1118" i="1"/>
  <c r="V1118" i="1"/>
  <c r="U1118" i="1"/>
  <c r="W1115" i="1"/>
  <c r="V1115" i="1"/>
  <c r="U1115" i="1"/>
  <c r="W1114" i="1"/>
  <c r="W1126" i="1" s="1"/>
  <c r="V1114" i="1"/>
  <c r="V1126" i="1" s="1"/>
  <c r="U1114" i="1"/>
  <c r="U1126" i="1" s="1"/>
  <c r="W1117" i="1"/>
  <c r="W1130" i="1" s="1"/>
  <c r="V1117" i="1"/>
  <c r="V1130" i="1" s="1"/>
  <c r="U1117" i="1"/>
  <c r="U1130" i="1" s="1"/>
  <c r="W1116" i="1"/>
  <c r="W1129" i="1" s="1"/>
  <c r="V1116" i="1"/>
  <c r="V1129" i="1" s="1"/>
  <c r="U1116" i="1"/>
  <c r="U1129" i="1" s="1"/>
  <c r="W1113" i="1"/>
  <c r="V1113" i="1"/>
  <c r="U1113" i="1"/>
  <c r="W1111" i="1"/>
  <c r="V1111" i="1"/>
  <c r="U1111" i="1"/>
  <c r="W1110" i="1"/>
  <c r="V1110" i="1"/>
  <c r="U1110" i="1"/>
  <c r="U1122" i="1" s="1"/>
  <c r="W1109" i="1"/>
  <c r="V1109" i="1"/>
  <c r="U1109" i="1"/>
  <c r="W1108" i="1"/>
  <c r="V1108" i="1"/>
  <c r="W1104" i="1"/>
  <c r="V1104" i="1"/>
  <c r="U1104" i="1"/>
  <c r="W1103" i="1"/>
  <c r="W1128" i="1" s="1"/>
  <c r="V1103" i="1"/>
  <c r="V1128" i="1" s="1"/>
  <c r="U1103" i="1"/>
  <c r="U1128" i="1" s="1"/>
  <c r="W1102" i="1"/>
  <c r="V1102" i="1"/>
  <c r="U1102" i="1"/>
  <c r="W1101" i="1"/>
  <c r="V1101" i="1"/>
  <c r="U1101" i="1"/>
  <c r="W1085" i="1"/>
  <c r="V1085" i="1"/>
  <c r="U1085" i="1"/>
  <c r="W1084" i="1"/>
  <c r="V1084" i="1"/>
  <c r="U1084" i="1"/>
  <c r="W1080" i="1"/>
  <c r="V1080" i="1"/>
  <c r="U1080" i="1"/>
  <c r="W1078" i="1"/>
  <c r="V1078" i="1"/>
  <c r="U1078" i="1"/>
  <c r="W1077" i="1"/>
  <c r="V1077" i="1"/>
  <c r="U1077" i="1"/>
  <c r="W1059" i="1"/>
  <c r="V1059" i="1"/>
  <c r="U1059" i="1"/>
  <c r="W1058" i="1"/>
  <c r="V1058" i="1"/>
  <c r="U1058" i="1"/>
  <c r="U1057" i="1"/>
  <c r="U1067" i="1" s="1"/>
  <c r="U1056" i="1"/>
  <c r="U1070" i="1" s="1"/>
  <c r="U1053" i="1"/>
  <c r="U1062" i="1" s="1"/>
  <c r="U1052" i="1"/>
  <c r="W1051" i="1"/>
  <c r="V1051" i="1"/>
  <c r="U1051" i="1"/>
  <c r="U1048" i="1"/>
  <c r="W1048" i="1"/>
  <c r="V1048" i="1"/>
  <c r="W1047" i="1"/>
  <c r="W1069" i="1" s="1"/>
  <c r="V1047" i="1"/>
  <c r="V1069" i="1" s="1"/>
  <c r="U1047" i="1"/>
  <c r="U1069" i="1" s="1"/>
  <c r="W1046" i="1"/>
  <c r="V1046" i="1"/>
  <c r="U1046" i="1"/>
  <c r="W1031" i="1"/>
  <c r="W1036" i="1" s="1"/>
  <c r="V1031" i="1"/>
  <c r="V1036" i="1" s="1"/>
  <c r="U1031" i="1"/>
  <c r="U1036" i="1" s="1"/>
  <c r="W1030" i="1"/>
  <c r="V1030" i="1"/>
  <c r="U1030" i="1"/>
  <c r="W1029" i="1"/>
  <c r="V1029" i="1"/>
  <c r="U1029" i="1"/>
  <c r="W1028" i="1"/>
  <c r="V1028" i="1"/>
  <c r="W1025" i="1"/>
  <c r="V1025" i="1"/>
  <c r="U1025" i="1"/>
  <c r="U1024" i="1"/>
  <c r="U1038" i="1" s="1"/>
  <c r="W1024" i="1"/>
  <c r="W1038" i="1" s="1"/>
  <c r="V1024" i="1"/>
  <c r="V1038" i="1" s="1"/>
  <c r="W1023" i="1"/>
  <c r="V1023" i="1"/>
  <c r="U1023" i="1"/>
  <c r="U1009" i="1"/>
  <c r="W1006" i="1"/>
  <c r="W1015" i="1" s="1"/>
  <c r="V1006" i="1"/>
  <c r="V1015" i="1" s="1"/>
  <c r="U1006" i="1"/>
  <c r="U1015" i="1" s="1"/>
  <c r="W1005" i="1"/>
  <c r="V1005" i="1"/>
  <c r="U1005" i="1"/>
  <c r="W990" i="1"/>
  <c r="W995" i="1" s="1"/>
  <c r="V990" i="1"/>
  <c r="V995" i="1" s="1"/>
  <c r="U990" i="1"/>
  <c r="U995" i="1" s="1"/>
  <c r="W989" i="1"/>
  <c r="V989" i="1"/>
  <c r="U989" i="1"/>
  <c r="W988" i="1"/>
  <c r="V988" i="1"/>
  <c r="U988" i="1"/>
  <c r="W987" i="1"/>
  <c r="V987" i="1"/>
  <c r="W984" i="1"/>
  <c r="V984" i="1"/>
  <c r="U984" i="1"/>
  <c r="W983" i="1"/>
  <c r="W997" i="1" s="1"/>
  <c r="V983" i="1"/>
  <c r="V997" i="1" s="1"/>
  <c r="U983" i="1"/>
  <c r="U997" i="1" s="1"/>
  <c r="W982" i="1"/>
  <c r="V982" i="1"/>
  <c r="U982" i="1"/>
  <c r="V981" i="1"/>
  <c r="U1089" i="1" l="1"/>
  <c r="U1033" i="1"/>
  <c r="V1033" i="1"/>
  <c r="W1033" i="1"/>
  <c r="U992" i="1"/>
  <c r="V992" i="1"/>
  <c r="W476" i="1"/>
  <c r="W1034" i="1"/>
  <c r="W1066" i="1"/>
  <c r="W1012" i="1"/>
  <c r="V1086" i="1"/>
  <c r="V1123" i="1"/>
  <c r="W1210" i="1"/>
  <c r="W1211" i="1" s="1"/>
  <c r="U1210" i="1"/>
  <c r="U1211" i="1" s="1"/>
  <c r="V1228" i="1"/>
  <c r="W1302" i="1"/>
  <c r="V1172" i="1"/>
  <c r="U1012" i="1"/>
  <c r="V1203" i="1"/>
  <c r="V1305" i="1"/>
  <c r="U1203" i="1"/>
  <c r="U1303" i="1"/>
  <c r="V1034" i="1"/>
  <c r="U1300" i="1"/>
  <c r="V1176" i="1"/>
  <c r="V1012" i="1"/>
  <c r="U1061" i="1"/>
  <c r="U1086" i="1"/>
  <c r="W1123" i="1"/>
  <c r="U1125" i="1"/>
  <c r="U1172" i="1"/>
  <c r="W1203" i="1"/>
  <c r="V1210" i="1"/>
  <c r="V1211" i="1" s="1"/>
  <c r="U1228" i="1"/>
  <c r="U1230" i="1" s="1"/>
  <c r="W1299" i="1"/>
  <c r="V1302" i="1"/>
  <c r="W1303" i="1"/>
  <c r="U1305" i="1"/>
  <c r="V1066" i="1"/>
  <c r="U1202" i="1"/>
  <c r="U1205" i="1" s="1"/>
  <c r="U1394" i="1" s="1"/>
  <c r="U1264" i="1"/>
  <c r="U1034" i="1"/>
  <c r="U1060" i="1"/>
  <c r="U1072" i="1" s="1"/>
  <c r="W1173" i="1"/>
  <c r="U1176" i="1"/>
  <c r="W1231" i="1"/>
  <c r="V1173" i="1"/>
  <c r="V1231" i="1"/>
  <c r="W1060" i="1"/>
  <c r="W1089" i="1"/>
  <c r="W1176" i="1"/>
  <c r="V1299" i="1"/>
  <c r="W1300" i="1"/>
  <c r="U1302" i="1"/>
  <c r="V1303" i="1"/>
  <c r="V1060" i="1"/>
  <c r="U1066" i="1"/>
  <c r="W1086" i="1"/>
  <c r="V1089" i="1"/>
  <c r="U1123" i="1"/>
  <c r="W1172" i="1"/>
  <c r="W1228" i="1"/>
  <c r="U1299" i="1"/>
  <c r="V1300" i="1"/>
  <c r="W1305" i="1"/>
  <c r="W992" i="1"/>
  <c r="W993" i="1"/>
  <c r="V991" i="1"/>
  <c r="U993" i="1"/>
  <c r="V993" i="1"/>
  <c r="U485" i="1"/>
  <c r="U449" i="1"/>
  <c r="U111" i="1"/>
  <c r="U149" i="1"/>
  <c r="U1309" i="1" l="1"/>
  <c r="W1309" i="1"/>
  <c r="U1204" i="1"/>
  <c r="W1308" i="1"/>
  <c r="U1308" i="1"/>
  <c r="V1308" i="1"/>
  <c r="V1309" i="1"/>
  <c r="V1181" i="1"/>
  <c r="W1181" i="1"/>
  <c r="V998" i="1"/>
  <c r="V999" i="1"/>
  <c r="U588" i="1"/>
  <c r="U1271" i="1" s="1"/>
  <c r="U1276" i="1" s="1"/>
  <c r="U1281" i="1" s="1"/>
  <c r="W360" i="1"/>
  <c r="W1213" i="1" s="1"/>
  <c r="V360" i="1"/>
  <c r="V1213" i="1" s="1"/>
  <c r="U1280" i="1" l="1"/>
  <c r="W588" i="1"/>
  <c r="W1271" i="1" s="1"/>
  <c r="W1276" i="1" s="1"/>
  <c r="V588" i="1"/>
  <c r="V1271" i="1" s="1"/>
  <c r="V1276" i="1" s="1"/>
  <c r="W125" i="1" l="1"/>
  <c r="W1198" i="1" s="1"/>
  <c r="W1202" i="1" s="1"/>
  <c r="V125" i="1"/>
  <c r="V1198" i="1" s="1"/>
  <c r="V1202" i="1" s="1"/>
  <c r="W390" i="1"/>
  <c r="W981" i="1" s="1"/>
  <c r="W991" i="1" s="1"/>
  <c r="W999" i="1" l="1"/>
  <c r="W998" i="1"/>
  <c r="V1205" i="1"/>
  <c r="V1394" i="1" s="1"/>
  <c r="V1204" i="1"/>
  <c r="W1205" i="1"/>
  <c r="W1394" i="1" s="1"/>
  <c r="W1204" i="1"/>
  <c r="W542" i="1"/>
  <c r="W1026" i="1" s="1"/>
  <c r="V542" i="1"/>
  <c r="V1026" i="1" s="1"/>
  <c r="W393" i="1"/>
  <c r="W1022" i="1" s="1"/>
  <c r="V393" i="1"/>
  <c r="V1022" i="1" s="1"/>
  <c r="W60" i="1"/>
  <c r="W1018" i="1" s="1"/>
  <c r="V60" i="1"/>
  <c r="V1018" i="1" s="1"/>
  <c r="U694" i="1"/>
  <c r="U1028" i="1" s="1"/>
  <c r="U691" i="1"/>
  <c r="U987" i="1" s="1"/>
  <c r="U543" i="1"/>
  <c r="U542" i="1"/>
  <c r="U393" i="1"/>
  <c r="U1022" i="1" s="1"/>
  <c r="U390" i="1"/>
  <c r="U981" i="1" s="1"/>
  <c r="U60" i="1"/>
  <c r="U1018" i="1" s="1"/>
  <c r="U57" i="1"/>
  <c r="U977" i="1" s="1"/>
  <c r="W1032" i="1" l="1"/>
  <c r="U991" i="1"/>
  <c r="U1026" i="1"/>
  <c r="U1032" i="1" s="1"/>
  <c r="V1032" i="1"/>
  <c r="U360" i="1"/>
  <c r="U1213" i="1" s="1"/>
  <c r="U332" i="1"/>
  <c r="U1156" i="1" s="1"/>
  <c r="U1173" i="1" s="1"/>
  <c r="U1181" i="1" s="1"/>
  <c r="U358" i="1"/>
  <c r="U1159" i="1" s="1"/>
  <c r="U1178" i="1" s="1"/>
  <c r="U337" i="1"/>
  <c r="U1318" i="1" s="1"/>
  <c r="U1328" i="1" s="1"/>
  <c r="U365" i="1"/>
  <c r="U1320" i="1" s="1"/>
  <c r="U1331" i="1" s="1"/>
  <c r="U1040" i="1" l="1"/>
  <c r="U1039" i="1"/>
  <c r="W1040" i="1"/>
  <c r="W1039" i="1"/>
  <c r="V1040" i="1"/>
  <c r="V1039" i="1"/>
  <c r="U999" i="1"/>
  <c r="U998" i="1"/>
  <c r="W95" i="1"/>
  <c r="V95" i="1"/>
  <c r="W111" i="1"/>
  <c r="V111" i="1"/>
  <c r="W127" i="1"/>
  <c r="V127" i="1"/>
  <c r="W136" i="1"/>
  <c r="V136" i="1"/>
  <c r="W149" i="1"/>
  <c r="W181" i="1"/>
  <c r="V181" i="1"/>
  <c r="W188" i="1"/>
  <c r="V188" i="1"/>
  <c r="W241" i="1"/>
  <c r="V241" i="1"/>
  <c r="W266" i="1"/>
  <c r="V266" i="1"/>
  <c r="W305" i="1"/>
  <c r="V305" i="1"/>
  <c r="W370" i="1"/>
  <c r="V370" i="1"/>
  <c r="U370" i="1"/>
  <c r="U305" i="1"/>
  <c r="U298" i="1"/>
  <c r="U266" i="1"/>
  <c r="U241" i="1"/>
  <c r="U188" i="1"/>
  <c r="U181" i="1"/>
  <c r="U169" i="1"/>
  <c r="U136" i="1"/>
  <c r="U127" i="1"/>
  <c r="W389" i="1" l="1"/>
  <c r="U917" i="1" l="1"/>
  <c r="U1108" i="1" s="1"/>
  <c r="V521" i="1" l="1"/>
  <c r="U521" i="1"/>
  <c r="U476" i="1" s="1"/>
  <c r="U630" i="1" l="1"/>
  <c r="T370" i="1" l="1"/>
  <c r="S370" i="1"/>
  <c r="W631" i="1" l="1"/>
  <c r="V631" i="1"/>
  <c r="U631" i="1"/>
  <c r="U1105" i="1" s="1"/>
  <c r="U1120" i="1" s="1"/>
  <c r="S460" i="1" l="1"/>
  <c r="S465" i="1"/>
  <c r="U596" i="1"/>
  <c r="S449" i="1"/>
  <c r="W354" i="1" l="1"/>
  <c r="V354" i="1"/>
  <c r="V1100" i="1" s="1"/>
  <c r="V1127" i="1" s="1"/>
  <c r="U354" i="1"/>
  <c r="W351" i="1"/>
  <c r="V351" i="1"/>
  <c r="U351" i="1"/>
  <c r="W328" i="1"/>
  <c r="V328" i="1"/>
  <c r="V1096" i="1" s="1"/>
  <c r="U328" i="1"/>
  <c r="W325" i="1"/>
  <c r="V325" i="1"/>
  <c r="U325" i="1"/>
  <c r="U312" i="1" l="1"/>
  <c r="W1096" i="1"/>
  <c r="W1121" i="1" s="1"/>
  <c r="U1100" i="1"/>
  <c r="U1127" i="1" s="1"/>
  <c r="V1121" i="1"/>
  <c r="V1382" i="1"/>
  <c r="U1096" i="1"/>
  <c r="U1121" i="1" s="1"/>
  <c r="U1132" i="1" s="1"/>
  <c r="W1100" i="1"/>
  <c r="W1127" i="1" s="1"/>
  <c r="W465" i="1"/>
  <c r="V465" i="1"/>
  <c r="U465" i="1"/>
  <c r="T465" i="1"/>
  <c r="T383" i="1" s="1"/>
  <c r="T19" i="1" s="1"/>
  <c r="W460" i="1"/>
  <c r="W377" i="1" s="1"/>
  <c r="V460" i="1"/>
  <c r="V377" i="1" s="1"/>
  <c r="U460" i="1"/>
  <c r="U377" i="1" s="1"/>
  <c r="T460" i="1"/>
  <c r="T377" i="1" s="1"/>
  <c r="S383" i="1"/>
  <c r="S19" i="1" s="1"/>
  <c r="S377" i="1"/>
  <c r="T149" i="1"/>
  <c r="S149" i="1"/>
  <c r="W1382" i="1" l="1"/>
  <c r="U383" i="1"/>
  <c r="U19" i="1" s="1"/>
  <c r="V383" i="1"/>
  <c r="V19" i="1" s="1"/>
  <c r="W383" i="1"/>
  <c r="W19" i="1" s="1"/>
  <c r="S634" i="1"/>
  <c r="S111" i="1"/>
  <c r="S95" i="1"/>
  <c r="W630" i="1"/>
  <c r="W1105" i="1" s="1"/>
  <c r="W1120" i="1" s="1"/>
  <c r="V630" i="1"/>
  <c r="V1105" i="1" s="1"/>
  <c r="V1120" i="1" s="1"/>
  <c r="W634" i="1"/>
  <c r="V634" i="1"/>
  <c r="U634" i="1"/>
  <c r="T634" i="1"/>
  <c r="T111" i="1"/>
  <c r="T241" i="1"/>
  <c r="S241" i="1"/>
  <c r="S251" i="1"/>
  <c r="T251" i="1"/>
  <c r="U251" i="1"/>
  <c r="V251" i="1"/>
  <c r="W251" i="1"/>
  <c r="U96" i="1"/>
  <c r="U1043" i="1" l="1"/>
  <c r="U1382" i="1" s="1"/>
  <c r="U95" i="1"/>
  <c r="S119" i="1"/>
  <c r="T119" i="1"/>
  <c r="U119" i="1"/>
  <c r="V119" i="1"/>
  <c r="W119" i="1"/>
  <c r="T95" i="1" l="1"/>
  <c r="S103" i="1"/>
  <c r="T103" i="1"/>
  <c r="U103" i="1"/>
  <c r="V103" i="1"/>
  <c r="W103" i="1"/>
  <c r="W644" i="1"/>
  <c r="V644" i="1"/>
  <c r="U644" i="1"/>
  <c r="T644" i="1"/>
  <c r="S644" i="1"/>
  <c r="W1362" i="1"/>
  <c r="W1361" i="1"/>
  <c r="W1360" i="1"/>
  <c r="W1352" i="1"/>
  <c r="W1354" i="1" s="1"/>
  <c r="W1351" i="1"/>
  <c r="W1353" i="1" s="1"/>
  <c r="W1346" i="1"/>
  <c r="W1348" i="1" s="1"/>
  <c r="W1345" i="1"/>
  <c r="W1347" i="1" s="1"/>
  <c r="W1338" i="1"/>
  <c r="W1342" i="1" s="1"/>
  <c r="W1337" i="1"/>
  <c r="W1341" i="1" s="1"/>
  <c r="W1336" i="1"/>
  <c r="W1340" i="1" s="1"/>
  <c r="W1335" i="1"/>
  <c r="W1339" i="1" s="1"/>
  <c r="W1326" i="1"/>
  <c r="W1332" i="1" s="1"/>
  <c r="W1325" i="1"/>
  <c r="W1330" i="1" s="1"/>
  <c r="W1324" i="1"/>
  <c r="W1322" i="1"/>
  <c r="W1329" i="1" s="1"/>
  <c r="W1321" i="1"/>
  <c r="W1312" i="1"/>
  <c r="W1313" i="1" s="1"/>
  <c r="W1275" i="1"/>
  <c r="W1279" i="1" s="1"/>
  <c r="W1274" i="1"/>
  <c r="W1277" i="1" s="1"/>
  <c r="W1278" i="1"/>
  <c r="W1260" i="1"/>
  <c r="W1268" i="1" s="1"/>
  <c r="W1259" i="1"/>
  <c r="W1267" i="1" s="1"/>
  <c r="W1258" i="1"/>
  <c r="W1265" i="1" s="1"/>
  <c r="W1257" i="1"/>
  <c r="W1264" i="1" s="1"/>
  <c r="W1256" i="1"/>
  <c r="W1263" i="1" s="1"/>
  <c r="W1261" i="1"/>
  <c r="W1245" i="1"/>
  <c r="W1246" i="1" s="1"/>
  <c r="W1241" i="1"/>
  <c r="W1240" i="1"/>
  <c r="W1243" i="1" s="1"/>
  <c r="W1235" i="1"/>
  <c r="W1234" i="1"/>
  <c r="W1229" i="1"/>
  <c r="W1230" i="1" s="1"/>
  <c r="W1219" i="1"/>
  <c r="W1218" i="1"/>
  <c r="W1214" i="1"/>
  <c r="W1215" i="1" s="1"/>
  <c r="W1192" i="1"/>
  <c r="W1195" i="1" s="1"/>
  <c r="W1191" i="1"/>
  <c r="W1193" i="1" s="1"/>
  <c r="W1183" i="1"/>
  <c r="W1185" i="1" s="1"/>
  <c r="W1161" i="1"/>
  <c r="W1175" i="1" s="1"/>
  <c r="W1180" i="1" s="1"/>
  <c r="W1146" i="1"/>
  <c r="W1145" i="1"/>
  <c r="W1144" i="1"/>
  <c r="W1147" i="1" s="1"/>
  <c r="W1142" i="1"/>
  <c r="W1139" i="1"/>
  <c r="W1112" i="1"/>
  <c r="W1122" i="1"/>
  <c r="W1083" i="1"/>
  <c r="W1092" i="1" s="1"/>
  <c r="W1082" i="1"/>
  <c r="W1090" i="1" s="1"/>
  <c r="W1081" i="1"/>
  <c r="W1088" i="1" s="1"/>
  <c r="W1057" i="1"/>
  <c r="W1067" i="1" s="1"/>
  <c r="W1056" i="1"/>
  <c r="W1070" i="1" s="1"/>
  <c r="W1055" i="1"/>
  <c r="W1064" i="1" s="1"/>
  <c r="W1054" i="1"/>
  <c r="W1063" i="1" s="1"/>
  <c r="W1053" i="1"/>
  <c r="W1062" i="1" s="1"/>
  <c r="W1052" i="1"/>
  <c r="W1061" i="1" s="1"/>
  <c r="W1010" i="1"/>
  <c r="W1009" i="1"/>
  <c r="W1007" i="1"/>
  <c r="W1004" i="1"/>
  <c r="W953" i="1"/>
  <c r="W927" i="1" s="1"/>
  <c r="W931" i="1" s="1"/>
  <c r="W933" i="1"/>
  <c r="W919" i="1"/>
  <c r="W915" i="1"/>
  <c r="W911" i="1"/>
  <c r="W906" i="1"/>
  <c r="W672" i="1" s="1"/>
  <c r="W901" i="1"/>
  <c r="W898" i="1"/>
  <c r="W671" i="1" s="1"/>
  <c r="W17" i="1" s="1"/>
  <c r="W895" i="1"/>
  <c r="W893" i="1"/>
  <c r="W667" i="1" s="1"/>
  <c r="W12" i="1" s="1"/>
  <c r="W889" i="1"/>
  <c r="W880" i="1"/>
  <c r="W863" i="1"/>
  <c r="W674" i="1" s="1"/>
  <c r="W6" i="1" s="1"/>
  <c r="W846" i="1"/>
  <c r="W666" i="1" s="1"/>
  <c r="W5" i="1" s="1"/>
  <c r="W843" i="1"/>
  <c r="W669" i="1" s="1"/>
  <c r="W838" i="1"/>
  <c r="W827" i="1"/>
  <c r="W823" i="1"/>
  <c r="W813" i="1"/>
  <c r="W808" i="1"/>
  <c r="W804" i="1"/>
  <c r="W801" i="1"/>
  <c r="W793" i="1"/>
  <c r="W788" i="1"/>
  <c r="W782" i="1"/>
  <c r="W776" i="1"/>
  <c r="W773" i="1"/>
  <c r="W771" i="1"/>
  <c r="W769" i="1"/>
  <c r="W766" i="1"/>
  <c r="W764" i="1"/>
  <c r="W761" i="1"/>
  <c r="W756" i="1"/>
  <c r="W752" i="1"/>
  <c r="W749" i="1"/>
  <c r="W746" i="1"/>
  <c r="W743" i="1"/>
  <c r="W740" i="1"/>
  <c r="W738" i="1"/>
  <c r="W735" i="1"/>
  <c r="W732" i="1"/>
  <c r="W724" i="1"/>
  <c r="W690" i="1"/>
  <c r="W688" i="1"/>
  <c r="W686" i="1"/>
  <c r="W684" i="1"/>
  <c r="W682" i="1"/>
  <c r="W680" i="1"/>
  <c r="W653" i="1"/>
  <c r="W529" i="1" s="1"/>
  <c r="W651" i="1"/>
  <c r="W649" i="1"/>
  <c r="W647" i="1"/>
  <c r="W641" i="1"/>
  <c r="W627" i="1"/>
  <c r="W624" i="1"/>
  <c r="W622" i="1"/>
  <c r="W616" i="1"/>
  <c r="W614" i="1"/>
  <c r="W611" i="1"/>
  <c r="W609" i="1"/>
  <c r="W607" i="1"/>
  <c r="W528" i="1" s="1"/>
  <c r="W14" i="1" s="1"/>
  <c r="W605" i="1"/>
  <c r="W531" i="1" s="1"/>
  <c r="W21" i="1" s="1"/>
  <c r="W603" i="1"/>
  <c r="W596" i="1"/>
  <c r="W592" i="1"/>
  <c r="W589" i="1"/>
  <c r="W581" i="1"/>
  <c r="W573" i="1"/>
  <c r="W571" i="1"/>
  <c r="W537" i="1"/>
  <c r="W526" i="1"/>
  <c r="W11" i="1" s="1"/>
  <c r="W479" i="1"/>
  <c r="W480" i="1"/>
  <c r="W482" i="1" s="1"/>
  <c r="W449" i="1"/>
  <c r="W437" i="1"/>
  <c r="W433" i="1"/>
  <c r="W424" i="1"/>
  <c r="W368" i="1"/>
  <c r="W46" i="1" s="1"/>
  <c r="W366" i="1"/>
  <c r="W298" i="1"/>
  <c r="W292" i="1"/>
  <c r="W286" i="1"/>
  <c r="W279" i="1"/>
  <c r="W272" i="1"/>
  <c r="W260" i="1"/>
  <c r="W253" i="1"/>
  <c r="W231" i="1"/>
  <c r="W225" i="1"/>
  <c r="W223" i="1"/>
  <c r="W174" i="1"/>
  <c r="W172" i="1"/>
  <c r="W169" i="1"/>
  <c r="W160" i="1"/>
  <c r="W158" i="1"/>
  <c r="W156" i="1"/>
  <c r="W130" i="1"/>
  <c r="W87" i="1"/>
  <c r="W85" i="1"/>
  <c r="W56" i="1"/>
  <c r="V1362" i="1"/>
  <c r="V1361" i="1"/>
  <c r="V1360" i="1"/>
  <c r="V1352" i="1"/>
  <c r="V1354" i="1" s="1"/>
  <c r="V1351" i="1"/>
  <c r="V1353" i="1" s="1"/>
  <c r="V1356" i="1" s="1"/>
  <c r="V1346" i="1"/>
  <c r="V1348" i="1" s="1"/>
  <c r="V1345" i="1"/>
  <c r="V1347" i="1" s="1"/>
  <c r="V1338" i="1"/>
  <c r="V1342" i="1" s="1"/>
  <c r="V1337" i="1"/>
  <c r="V1341" i="1" s="1"/>
  <c r="V1336" i="1"/>
  <c r="V1340" i="1" s="1"/>
  <c r="V1335" i="1"/>
  <c r="V1339" i="1" s="1"/>
  <c r="V1326" i="1"/>
  <c r="V1332" i="1" s="1"/>
  <c r="V1325" i="1"/>
  <c r="V1330" i="1" s="1"/>
  <c r="V1324" i="1"/>
  <c r="V1322" i="1"/>
  <c r="V1329" i="1" s="1"/>
  <c r="V1321" i="1"/>
  <c r="V1312" i="1"/>
  <c r="V1313" i="1" s="1"/>
  <c r="V1275" i="1"/>
  <c r="V1279" i="1" s="1"/>
  <c r="V1274" i="1"/>
  <c r="V1277" i="1" s="1"/>
  <c r="V1278" i="1"/>
  <c r="V1260" i="1"/>
  <c r="V1268" i="1" s="1"/>
  <c r="V1259" i="1"/>
  <c r="V1267" i="1" s="1"/>
  <c r="V1258" i="1"/>
  <c r="V1265" i="1" s="1"/>
  <c r="V1257" i="1"/>
  <c r="V1264" i="1" s="1"/>
  <c r="V1256" i="1"/>
  <c r="V1263" i="1" s="1"/>
  <c r="V1261" i="1"/>
  <c r="V1245" i="1"/>
  <c r="V1246" i="1" s="1"/>
  <c r="V1241" i="1"/>
  <c r="V1240" i="1"/>
  <c r="V1243" i="1" s="1"/>
  <c r="V1235" i="1"/>
  <c r="V1234" i="1"/>
  <c r="V1237" i="1" s="1"/>
  <c r="V1229" i="1"/>
  <c r="V1230" i="1" s="1"/>
  <c r="V1219" i="1"/>
  <c r="V1218" i="1"/>
  <c r="V1221" i="1" s="1"/>
  <c r="V1395" i="1" s="1"/>
  <c r="V1214" i="1"/>
  <c r="V1215" i="1" s="1"/>
  <c r="V1192" i="1"/>
  <c r="V1195" i="1" s="1"/>
  <c r="V1191" i="1"/>
  <c r="V1193" i="1" s="1"/>
  <c r="V1183" i="1"/>
  <c r="V1161" i="1"/>
  <c r="V1175" i="1" s="1"/>
  <c r="V1180" i="1" s="1"/>
  <c r="V1146" i="1"/>
  <c r="V1145" i="1"/>
  <c r="V1144" i="1"/>
  <c r="V1147" i="1" s="1"/>
  <c r="V1142" i="1"/>
  <c r="V1139" i="1"/>
  <c r="V1112" i="1"/>
  <c r="V1122" i="1"/>
  <c r="V1083" i="1"/>
  <c r="V1092" i="1" s="1"/>
  <c r="V1082" i="1"/>
  <c r="V1090" i="1" s="1"/>
  <c r="V1081" i="1"/>
  <c r="V1088" i="1" s="1"/>
  <c r="V1057" i="1"/>
  <c r="V1067" i="1" s="1"/>
  <c r="V1056" i="1"/>
  <c r="V1070" i="1" s="1"/>
  <c r="V1055" i="1"/>
  <c r="V1064" i="1" s="1"/>
  <c r="V1054" i="1"/>
  <c r="V1063" i="1" s="1"/>
  <c r="V1053" i="1"/>
  <c r="V1062" i="1" s="1"/>
  <c r="V1052" i="1"/>
  <c r="V1061" i="1" s="1"/>
  <c r="V1010" i="1"/>
  <c r="V1009" i="1"/>
  <c r="V1007" i="1"/>
  <c r="V1004" i="1"/>
  <c r="V953" i="1"/>
  <c r="V927" i="1" s="1"/>
  <c r="V931" i="1" s="1"/>
  <c r="V933" i="1"/>
  <c r="V919" i="1"/>
  <c r="V915" i="1"/>
  <c r="V911" i="1"/>
  <c r="V906" i="1"/>
  <c r="V672" i="1" s="1"/>
  <c r="V901" i="1"/>
  <c r="V898" i="1"/>
  <c r="V671" i="1" s="1"/>
  <c r="V17" i="1" s="1"/>
  <c r="V895" i="1"/>
  <c r="V893" i="1"/>
  <c r="V667" i="1" s="1"/>
  <c r="V12" i="1" s="1"/>
  <c r="V889" i="1"/>
  <c r="V880" i="1"/>
  <c r="V863" i="1"/>
  <c r="V846" i="1"/>
  <c r="V666" i="1" s="1"/>
  <c r="V5" i="1" s="1"/>
  <c r="V843" i="1"/>
  <c r="V669" i="1" s="1"/>
  <c r="V838" i="1"/>
  <c r="V827" i="1"/>
  <c r="V823" i="1"/>
  <c r="V813" i="1"/>
  <c r="V808" i="1"/>
  <c r="V804" i="1"/>
  <c r="V801" i="1"/>
  <c r="V793" i="1"/>
  <c r="V788" i="1"/>
  <c r="V782" i="1"/>
  <c r="V776" i="1"/>
  <c r="V773" i="1"/>
  <c r="V771" i="1"/>
  <c r="V769" i="1"/>
  <c r="V766" i="1"/>
  <c r="V764" i="1"/>
  <c r="V761" i="1"/>
  <c r="V756" i="1"/>
  <c r="V752" i="1"/>
  <c r="V749" i="1"/>
  <c r="V746" i="1"/>
  <c r="V743" i="1"/>
  <c r="V740" i="1"/>
  <c r="V738" i="1"/>
  <c r="V735" i="1"/>
  <c r="V732" i="1"/>
  <c r="V724" i="1"/>
  <c r="V690" i="1"/>
  <c r="V688" i="1"/>
  <c r="V686" i="1"/>
  <c r="V684" i="1"/>
  <c r="V682" i="1"/>
  <c r="V680" i="1"/>
  <c r="V674" i="1"/>
  <c r="V6" i="1" s="1"/>
  <c r="V653" i="1"/>
  <c r="V529" i="1" s="1"/>
  <c r="V651" i="1"/>
  <c r="V649" i="1"/>
  <c r="V647" i="1"/>
  <c r="V641" i="1"/>
  <c r="V627" i="1"/>
  <c r="V624" i="1"/>
  <c r="V622" i="1"/>
  <c r="V616" i="1"/>
  <c r="V614" i="1"/>
  <c r="V611" i="1"/>
  <c r="V609" i="1"/>
  <c r="V607" i="1"/>
  <c r="V528" i="1" s="1"/>
  <c r="V14" i="1" s="1"/>
  <c r="V605" i="1"/>
  <c r="V531" i="1" s="1"/>
  <c r="V21" i="1" s="1"/>
  <c r="V603" i="1"/>
  <c r="V526" i="1" s="1"/>
  <c r="V11" i="1" s="1"/>
  <c r="V596" i="1"/>
  <c r="V592" i="1"/>
  <c r="V589" i="1"/>
  <c r="V581" i="1"/>
  <c r="V573" i="1"/>
  <c r="V571" i="1"/>
  <c r="V537" i="1"/>
  <c r="V485" i="1"/>
  <c r="V480" i="1"/>
  <c r="V482" i="1" s="1"/>
  <c r="V479" i="1"/>
  <c r="V449" i="1"/>
  <c r="V437" i="1"/>
  <c r="V433" i="1"/>
  <c r="V424" i="1"/>
  <c r="V389" i="1"/>
  <c r="V368" i="1"/>
  <c r="V46" i="1" s="1"/>
  <c r="V366" i="1"/>
  <c r="V298" i="1"/>
  <c r="V292" i="1"/>
  <c r="V286" i="1"/>
  <c r="V279" i="1"/>
  <c r="V272" i="1"/>
  <c r="V260" i="1"/>
  <c r="V253" i="1"/>
  <c r="V231" i="1"/>
  <c r="V225" i="1"/>
  <c r="V223" i="1"/>
  <c r="V174" i="1"/>
  <c r="V172" i="1"/>
  <c r="V169" i="1"/>
  <c r="V160" i="1"/>
  <c r="V158" i="1"/>
  <c r="V156" i="1"/>
  <c r="V130" i="1"/>
  <c r="V87" i="1"/>
  <c r="V85" i="1"/>
  <c r="V56" i="1"/>
  <c r="U1362" i="1"/>
  <c r="U1361" i="1"/>
  <c r="U1360" i="1"/>
  <c r="U1352" i="1"/>
  <c r="U1354" i="1" s="1"/>
  <c r="U1351" i="1"/>
  <c r="U1353" i="1" s="1"/>
  <c r="U1356" i="1" s="1"/>
  <c r="U1346" i="1"/>
  <c r="U1348" i="1" s="1"/>
  <c r="U1345" i="1"/>
  <c r="U1347" i="1" s="1"/>
  <c r="U1338" i="1"/>
  <c r="U1342" i="1" s="1"/>
  <c r="U1337" i="1"/>
  <c r="U1341" i="1" s="1"/>
  <c r="U1336" i="1"/>
  <c r="U1340" i="1" s="1"/>
  <c r="U1335" i="1"/>
  <c r="U1339" i="1" s="1"/>
  <c r="U1344" i="1" s="1"/>
  <c r="U1399" i="1" s="1"/>
  <c r="U1326" i="1"/>
  <c r="U1332" i="1" s="1"/>
  <c r="U1325" i="1"/>
  <c r="U1330" i="1" s="1"/>
  <c r="U1324" i="1"/>
  <c r="U1322" i="1"/>
  <c r="U1329" i="1" s="1"/>
  <c r="U1321" i="1"/>
  <c r="U1312" i="1"/>
  <c r="U1313" i="1" s="1"/>
  <c r="U1316" i="1" s="1"/>
  <c r="U1261" i="1"/>
  <c r="U1270" i="1" s="1"/>
  <c r="U1397" i="1" s="1"/>
  <c r="U1245" i="1"/>
  <c r="U1246" i="1" s="1"/>
  <c r="U1241" i="1"/>
  <c r="U1240" i="1"/>
  <c r="U1243" i="1" s="1"/>
  <c r="U1235" i="1"/>
  <c r="U1234" i="1"/>
  <c r="U1237" i="1" s="1"/>
  <c r="U1219" i="1"/>
  <c r="U1218" i="1"/>
  <c r="U1221" i="1" s="1"/>
  <c r="U1192" i="1"/>
  <c r="U1195" i="1" s="1"/>
  <c r="U1191" i="1"/>
  <c r="U1193" i="1" s="1"/>
  <c r="U1197" i="1" s="1"/>
  <c r="U1183" i="1"/>
  <c r="U1161" i="1"/>
  <c r="U1175" i="1" s="1"/>
  <c r="U1180" i="1" s="1"/>
  <c r="U1146" i="1"/>
  <c r="U1145" i="1"/>
  <c r="U1144" i="1"/>
  <c r="U1147" i="1" s="1"/>
  <c r="U1154" i="1" s="1"/>
  <c r="U1139" i="1"/>
  <c r="U1149" i="1" s="1"/>
  <c r="U1112" i="1"/>
  <c r="U1083" i="1"/>
  <c r="U1092" i="1" s="1"/>
  <c r="U1082" i="1"/>
  <c r="U1090" i="1" s="1"/>
  <c r="U1081" i="1"/>
  <c r="U1055" i="1"/>
  <c r="U1064" i="1" s="1"/>
  <c r="U1054" i="1"/>
  <c r="U1063" i="1" s="1"/>
  <c r="U1010" i="1"/>
  <c r="U1007" i="1"/>
  <c r="U1384" i="1" s="1"/>
  <c r="U1004" i="1"/>
  <c r="U953" i="1"/>
  <c r="U933" i="1"/>
  <c r="U919" i="1"/>
  <c r="U915" i="1"/>
  <c r="U911" i="1"/>
  <c r="U906" i="1"/>
  <c r="U672" i="1" s="1"/>
  <c r="U901" i="1"/>
  <c r="U898" i="1"/>
  <c r="U671" i="1" s="1"/>
  <c r="U17" i="1" s="1"/>
  <c r="U895" i="1"/>
  <c r="U893" i="1"/>
  <c r="U667" i="1" s="1"/>
  <c r="U12" i="1" s="1"/>
  <c r="U889" i="1"/>
  <c r="U880" i="1"/>
  <c r="U863" i="1"/>
  <c r="U674" i="1" s="1"/>
  <c r="U6" i="1" s="1"/>
  <c r="U846" i="1"/>
  <c r="U666" i="1" s="1"/>
  <c r="U5" i="1" s="1"/>
  <c r="U843" i="1"/>
  <c r="U669" i="1" s="1"/>
  <c r="U838" i="1"/>
  <c r="U827" i="1"/>
  <c r="U823" i="1"/>
  <c r="U813" i="1"/>
  <c r="U808" i="1"/>
  <c r="U804" i="1"/>
  <c r="U801" i="1"/>
  <c r="U793" i="1"/>
  <c r="U788" i="1"/>
  <c r="U782" i="1"/>
  <c r="U776" i="1"/>
  <c r="U773" i="1"/>
  <c r="U771" i="1"/>
  <c r="U769" i="1"/>
  <c r="U766" i="1"/>
  <c r="U764" i="1"/>
  <c r="U761" i="1"/>
  <c r="U756" i="1"/>
  <c r="U752" i="1"/>
  <c r="U749" i="1"/>
  <c r="U746" i="1"/>
  <c r="U743" i="1"/>
  <c r="U740" i="1"/>
  <c r="U738" i="1"/>
  <c r="U735" i="1"/>
  <c r="U732" i="1"/>
  <c r="U724" i="1"/>
  <c r="U690" i="1"/>
  <c r="U688" i="1"/>
  <c r="U686" i="1"/>
  <c r="U684" i="1"/>
  <c r="U682" i="1"/>
  <c r="U680" i="1"/>
  <c r="U653" i="1"/>
  <c r="U529" i="1" s="1"/>
  <c r="U651" i="1"/>
  <c r="U649" i="1"/>
  <c r="U647" i="1"/>
  <c r="U641" i="1"/>
  <c r="U627" i="1"/>
  <c r="U624" i="1"/>
  <c r="U622" i="1"/>
  <c r="U616" i="1"/>
  <c r="U614" i="1"/>
  <c r="U611" i="1"/>
  <c r="U609" i="1"/>
  <c r="U607" i="1"/>
  <c r="U528" i="1" s="1"/>
  <c r="U14" i="1" s="1"/>
  <c r="U605" i="1"/>
  <c r="U531" i="1" s="1"/>
  <c r="U21" i="1" s="1"/>
  <c r="U603" i="1"/>
  <c r="U526" i="1" s="1"/>
  <c r="U11" i="1" s="1"/>
  <c r="U592" i="1"/>
  <c r="U589" i="1"/>
  <c r="U581" i="1"/>
  <c r="U573" i="1"/>
  <c r="U571" i="1"/>
  <c r="U537" i="1"/>
  <c r="U480" i="1"/>
  <c r="U482" i="1" s="1"/>
  <c r="U479" i="1"/>
  <c r="U437" i="1"/>
  <c r="U433" i="1"/>
  <c r="U379" i="1" s="1"/>
  <c r="U424" i="1"/>
  <c r="U389" i="1"/>
  <c r="U368" i="1"/>
  <c r="U46" i="1" s="1"/>
  <c r="U366" i="1"/>
  <c r="U292" i="1"/>
  <c r="U286" i="1"/>
  <c r="U279" i="1"/>
  <c r="U272" i="1"/>
  <c r="U260" i="1"/>
  <c r="U253" i="1"/>
  <c r="U231" i="1"/>
  <c r="U225" i="1"/>
  <c r="U45" i="1" s="1"/>
  <c r="U223" i="1"/>
  <c r="U174" i="1"/>
  <c r="U172" i="1"/>
  <c r="U160" i="1"/>
  <c r="U158" i="1"/>
  <c r="U156" i="1"/>
  <c r="U130" i="1"/>
  <c r="U87" i="1"/>
  <c r="U85" i="1"/>
  <c r="U56" i="1"/>
  <c r="U28" i="1" l="1"/>
  <c r="U29" i="1"/>
  <c r="V28" i="1"/>
  <c r="V29" i="1"/>
  <c r="W29" i="1"/>
  <c r="W28" i="1"/>
  <c r="U37" i="1"/>
  <c r="U38" i="1"/>
  <c r="V38" i="1"/>
  <c r="V37" i="1"/>
  <c r="W37" i="1"/>
  <c r="W38" i="1"/>
  <c r="Y944" i="1"/>
  <c r="Y684" i="1"/>
  <c r="U1396" i="1"/>
  <c r="V1396" i="1"/>
  <c r="U1184" i="1"/>
  <c r="U1185" i="1"/>
  <c r="U1393" i="1" s="1"/>
  <c r="U1088" i="1"/>
  <c r="U1094" i="1" s="1"/>
  <c r="U1392" i="1" s="1"/>
  <c r="U1386" i="1"/>
  <c r="W1072" i="1"/>
  <c r="W1124" i="1"/>
  <c r="U1385" i="1"/>
  <c r="W1384" i="1"/>
  <c r="U1383" i="1"/>
  <c r="V1384" i="1"/>
  <c r="V1072" i="1"/>
  <c r="V1124" i="1"/>
  <c r="V1383" i="1"/>
  <c r="W1383" i="1"/>
  <c r="U1214" i="1"/>
  <c r="U1215" i="1" s="1"/>
  <c r="V1125" i="1"/>
  <c r="W1125" i="1"/>
  <c r="U1327" i="1"/>
  <c r="W1270" i="1"/>
  <c r="U1150" i="1"/>
  <c r="U1153" i="1" s="1"/>
  <c r="V1270" i="1"/>
  <c r="V1397" i="1" s="1"/>
  <c r="U1343" i="1"/>
  <c r="U1375" i="1" s="1"/>
  <c r="V1150" i="1"/>
  <c r="W1150" i="1"/>
  <c r="U1269" i="1"/>
  <c r="V1013" i="1"/>
  <c r="W1013" i="1"/>
  <c r="W1280" i="1"/>
  <c r="W1281" i="1"/>
  <c r="W1344" i="1"/>
  <c r="W1399" i="1" s="1"/>
  <c r="W1343" i="1"/>
  <c r="W1375" i="1" s="1"/>
  <c r="U1071" i="1"/>
  <c r="U1011" i="1"/>
  <c r="U1017" i="1" s="1"/>
  <c r="U1391" i="1" s="1"/>
  <c r="U1124" i="1"/>
  <c r="U1131" i="1" s="1"/>
  <c r="U1196" i="1"/>
  <c r="V1093" i="1"/>
  <c r="V1094" i="1"/>
  <c r="V1149" i="1"/>
  <c r="V1197" i="1"/>
  <c r="V1196" i="1"/>
  <c r="V1269" i="1"/>
  <c r="V1315" i="1"/>
  <c r="V1316" i="1"/>
  <c r="W1093" i="1"/>
  <c r="W1094" i="1"/>
  <c r="W1149" i="1"/>
  <c r="W1197" i="1"/>
  <c r="W1393" i="1" s="1"/>
  <c r="W1196" i="1"/>
  <c r="W1269" i="1"/>
  <c r="W1315" i="1"/>
  <c r="W1316" i="1"/>
  <c r="V1281" i="1"/>
  <c r="V1280" i="1"/>
  <c r="V1344" i="1"/>
  <c r="V1399" i="1" s="1"/>
  <c r="V1343" i="1"/>
  <c r="V1375" i="1" s="1"/>
  <c r="U1013" i="1"/>
  <c r="U1315" i="1"/>
  <c r="V1011" i="1"/>
  <c r="V1071" i="1"/>
  <c r="V1154" i="1"/>
  <c r="V1327" i="1"/>
  <c r="W1011" i="1"/>
  <c r="W1071" i="1"/>
  <c r="W1154" i="1"/>
  <c r="W1327" i="1"/>
  <c r="W1132" i="1"/>
  <c r="V1132" i="1"/>
  <c r="W45" i="1"/>
  <c r="V45" i="1"/>
  <c r="V25" i="1"/>
  <c r="V26" i="1"/>
  <c r="U25" i="1"/>
  <c r="U26" i="1"/>
  <c r="W26" i="1"/>
  <c r="W25" i="1"/>
  <c r="U31" i="1"/>
  <c r="U32" i="1"/>
  <c r="W32" i="1"/>
  <c r="W31" i="1"/>
  <c r="V31" i="1"/>
  <c r="V32" i="1"/>
  <c r="V379" i="1"/>
  <c r="V387" i="1" s="1"/>
  <c r="W379" i="1"/>
  <c r="W387" i="1" s="1"/>
  <c r="W376" i="1"/>
  <c r="W384" i="1" s="1"/>
  <c r="U376" i="1"/>
  <c r="U384" i="1" s="1"/>
  <c r="V376" i="1"/>
  <c r="V384" i="1" s="1"/>
  <c r="U47" i="1"/>
  <c r="V47" i="1"/>
  <c r="W47" i="1"/>
  <c r="V42" i="1"/>
  <c r="W42" i="1"/>
  <c r="U42" i="1"/>
  <c r="U387" i="1"/>
  <c r="V478" i="1"/>
  <c r="V483" i="1" s="1"/>
  <c r="V484" i="1" s="1"/>
  <c r="V476" i="1"/>
  <c r="V663" i="1"/>
  <c r="W663" i="1"/>
  <c r="U663" i="1"/>
  <c r="U670" i="1"/>
  <c r="V670" i="1"/>
  <c r="U668" i="1"/>
  <c r="W670" i="1"/>
  <c r="W668" i="1"/>
  <c r="V668" i="1"/>
  <c r="V664" i="1"/>
  <c r="V665" i="1"/>
  <c r="W665" i="1"/>
  <c r="U665" i="1"/>
  <c r="U664" i="1"/>
  <c r="W664" i="1"/>
  <c r="U524" i="1"/>
  <c r="V524" i="1"/>
  <c r="W524" i="1"/>
  <c r="U527" i="1"/>
  <c r="V527" i="1"/>
  <c r="W525" i="1"/>
  <c r="W532" i="1" s="1"/>
  <c r="W527" i="1"/>
  <c r="U525" i="1"/>
  <c r="U532" i="1" s="1"/>
  <c r="V525" i="1"/>
  <c r="V532" i="1" s="1"/>
  <c r="W375" i="1"/>
  <c r="V375" i="1"/>
  <c r="U375" i="1"/>
  <c r="W925" i="1"/>
  <c r="W926" i="1"/>
  <c r="W928" i="1" s="1"/>
  <c r="W930" i="1" s="1"/>
  <c r="U926" i="1"/>
  <c r="U928" i="1" s="1"/>
  <c r="U925" i="1"/>
  <c r="U927" i="1"/>
  <c r="U931" i="1" s="1"/>
  <c r="V925" i="1"/>
  <c r="V926" i="1"/>
  <c r="V928" i="1" s="1"/>
  <c r="V932" i="1" s="1"/>
  <c r="U338" i="1"/>
  <c r="U48" i="1" s="1"/>
  <c r="W312" i="1"/>
  <c r="W43" i="1" s="1"/>
  <c r="V312" i="1"/>
  <c r="V43" i="1" s="1"/>
  <c r="W338" i="1"/>
  <c r="V530" i="1"/>
  <c r="U1242" i="1"/>
  <c r="V1185" i="1"/>
  <c r="V1184" i="1"/>
  <c r="U1363" i="1"/>
  <c r="U1378" i="1" s="1"/>
  <c r="U1379" i="1" s="1"/>
  <c r="U530" i="1"/>
  <c r="V15" i="1"/>
  <c r="V1242" i="1"/>
  <c r="W1184" i="1"/>
  <c r="U15" i="1"/>
  <c r="V1363" i="1"/>
  <c r="V1378" i="1" s="1"/>
  <c r="V1379" i="1" s="1"/>
  <c r="W478" i="1"/>
  <c r="W483" i="1" s="1"/>
  <c r="W484" i="1" s="1"/>
  <c r="W1387" i="1"/>
  <c r="W1363" i="1"/>
  <c r="W1378" i="1" s="1"/>
  <c r="W1379" i="1" s="1"/>
  <c r="U1220" i="1"/>
  <c r="U1355" i="1"/>
  <c r="V1220" i="1"/>
  <c r="W673" i="1"/>
  <c r="W20" i="1" s="1"/>
  <c r="W1385" i="1"/>
  <c r="W15" i="1"/>
  <c r="W1350" i="1"/>
  <c r="W1386" i="1"/>
  <c r="W1355" i="1"/>
  <c r="W1356" i="1"/>
  <c r="W1221" i="1"/>
  <c r="W1395" i="1" s="1"/>
  <c r="W1220" i="1"/>
  <c r="W1236" i="1"/>
  <c r="W1237" i="1"/>
  <c r="W530" i="1"/>
  <c r="W1242" i="1"/>
  <c r="W1349" i="1"/>
  <c r="V1386" i="1"/>
  <c r="V338" i="1"/>
  <c r="V48" i="1" s="1"/>
  <c r="V1350" i="1"/>
  <c r="V1349" i="1"/>
  <c r="V1355" i="1"/>
  <c r="V1236" i="1"/>
  <c r="V673" i="1"/>
  <c r="V20" i="1" s="1"/>
  <c r="V1387" i="1"/>
  <c r="V1385" i="1"/>
  <c r="U1395" i="1"/>
  <c r="U478" i="1"/>
  <c r="U483" i="1" s="1"/>
  <c r="U43" i="1"/>
  <c r="U673" i="1"/>
  <c r="U20" i="1" s="1"/>
  <c r="U1387" i="1"/>
  <c r="U1236" i="1"/>
  <c r="U1350" i="1"/>
  <c r="U1349" i="1"/>
  <c r="S987" i="1"/>
  <c r="T1239" i="1"/>
  <c r="T1241" i="1" s="1"/>
  <c r="S1239" i="1"/>
  <c r="S1241" i="1" s="1"/>
  <c r="T1133" i="1"/>
  <c r="S1133" i="1"/>
  <c r="T1158" i="1"/>
  <c r="S1158" i="1"/>
  <c r="S1208" i="1"/>
  <c r="V1393" i="1" l="1"/>
  <c r="U1400" i="1"/>
  <c r="V1400" i="1"/>
  <c r="U1368" i="1"/>
  <c r="W1392" i="1"/>
  <c r="W1396" i="1"/>
  <c r="V1392" i="1"/>
  <c r="U1333" i="1"/>
  <c r="U1334" i="1"/>
  <c r="U1398" i="1" s="1"/>
  <c r="U1093" i="1"/>
  <c r="V1131" i="1"/>
  <c r="W1131" i="1"/>
  <c r="W1153" i="1"/>
  <c r="W1364" i="1"/>
  <c r="V1364" i="1"/>
  <c r="V1153" i="1"/>
  <c r="U1364" i="1"/>
  <c r="V1333" i="1"/>
  <c r="V1334" i="1"/>
  <c r="V1398" i="1" s="1"/>
  <c r="W1333" i="1"/>
  <c r="W1334" i="1"/>
  <c r="W1398" i="1" s="1"/>
  <c r="W1016" i="1"/>
  <c r="W1017" i="1"/>
  <c r="W1391" i="1" s="1"/>
  <c r="U1016" i="1"/>
  <c r="U1366" i="1" s="1"/>
  <c r="V1017" i="1"/>
  <c r="V1391" i="1" s="1"/>
  <c r="V1016" i="1"/>
  <c r="W35" i="1"/>
  <c r="U35" i="1"/>
  <c r="U34" i="1"/>
  <c r="V34" i="1"/>
  <c r="V35" i="1"/>
  <c r="W34" i="1"/>
  <c r="V16" i="1"/>
  <c r="U535" i="1"/>
  <c r="U536" i="1" s="1"/>
  <c r="U16" i="1"/>
  <c r="W16" i="1"/>
  <c r="U41" i="1"/>
  <c r="U2" i="1" s="1"/>
  <c r="W48" i="1"/>
  <c r="W53" i="1" s="1"/>
  <c r="U484" i="1"/>
  <c r="W41" i="1"/>
  <c r="W2" i="1" s="1"/>
  <c r="V41" i="1"/>
  <c r="V2" i="1" s="1"/>
  <c r="W386" i="1"/>
  <c r="W388" i="1"/>
  <c r="V386" i="1"/>
  <c r="V388" i="1"/>
  <c r="U386" i="1"/>
  <c r="U388" i="1"/>
  <c r="U18" i="1"/>
  <c r="V930" i="1"/>
  <c r="W932" i="1"/>
  <c r="U932" i="1"/>
  <c r="U1388" i="1"/>
  <c r="W1388" i="1"/>
  <c r="V1388" i="1"/>
  <c r="V535" i="1"/>
  <c r="V536" i="1" s="1"/>
  <c r="U1373" i="1"/>
  <c r="W13" i="1"/>
  <c r="W1369" i="1"/>
  <c r="W1373" i="1"/>
  <c r="V1373" i="1"/>
  <c r="U1371" i="1"/>
  <c r="U1369" i="1"/>
  <c r="V1376" i="1"/>
  <c r="W1397" i="1"/>
  <c r="V3" i="1"/>
  <c r="W535" i="1"/>
  <c r="W536" i="1" s="1"/>
  <c r="W4" i="1"/>
  <c r="W675" i="1"/>
  <c r="W677" i="1" s="1"/>
  <c r="V1371" i="1"/>
  <c r="V534" i="1"/>
  <c r="V1368" i="1"/>
  <c r="W1370" i="1"/>
  <c r="V1369" i="1"/>
  <c r="W678" i="1"/>
  <c r="V1370" i="1"/>
  <c r="W1368" i="1"/>
  <c r="V4" i="1"/>
  <c r="U1370" i="1"/>
  <c r="U675" i="1"/>
  <c r="U677" i="1" s="1"/>
  <c r="V675" i="1"/>
  <c r="V677" i="1" s="1"/>
  <c r="U1376" i="1"/>
  <c r="U4" i="1"/>
  <c r="W534" i="1"/>
  <c r="W1371" i="1"/>
  <c r="W1376" i="1"/>
  <c r="W3" i="1"/>
  <c r="W1400" i="1"/>
  <c r="W50" i="1"/>
  <c r="V13" i="1"/>
  <c r="V50" i="1"/>
  <c r="V18" i="1"/>
  <c r="V678" i="1"/>
  <c r="U50" i="1"/>
  <c r="U3" i="1"/>
  <c r="U678" i="1"/>
  <c r="U13" i="1"/>
  <c r="U930" i="1"/>
  <c r="U534" i="1"/>
  <c r="S1155" i="1"/>
  <c r="S1317" i="1"/>
  <c r="T1319" i="1"/>
  <c r="S1319" i="1"/>
  <c r="T1157" i="1"/>
  <c r="S1157" i="1"/>
  <c r="T1097" i="1"/>
  <c r="S1097" i="1"/>
  <c r="T1095" i="1"/>
  <c r="T1108" i="1"/>
  <c r="S1108" i="1"/>
  <c r="T1336" i="1"/>
  <c r="T1340" i="1" s="1"/>
  <c r="S1336" i="1"/>
  <c r="S1340" i="1" s="1"/>
  <c r="T1111" i="1"/>
  <c r="S1111" i="1"/>
  <c r="U1401" i="1" l="1"/>
  <c r="W1401" i="1"/>
  <c r="V1401" i="1"/>
  <c r="W18" i="1"/>
  <c r="W10" i="1" s="1"/>
  <c r="W7" i="1"/>
  <c r="W9" i="1" s="1"/>
  <c r="U22" i="1"/>
  <c r="V7" i="1"/>
  <c r="V9" i="1" s="1"/>
  <c r="V10" i="1"/>
  <c r="U10" i="1"/>
  <c r="U53" i="1"/>
  <c r="U54" i="1" s="1"/>
  <c r="W54" i="1"/>
  <c r="V22" i="1"/>
  <c r="U1365" i="1"/>
  <c r="W1365" i="1"/>
  <c r="W679" i="1"/>
  <c r="V1374" i="1"/>
  <c r="V1377" i="1" s="1"/>
  <c r="V1367" i="1"/>
  <c r="W1374" i="1"/>
  <c r="W1377" i="1" s="1"/>
  <c r="U7" i="1"/>
  <c r="U679" i="1"/>
  <c r="U1374" i="1"/>
  <c r="U1377" i="1" s="1"/>
  <c r="V679" i="1"/>
  <c r="W1366" i="1"/>
  <c r="W52" i="1"/>
  <c r="V53" i="1"/>
  <c r="V54" i="1" s="1"/>
  <c r="V1366" i="1"/>
  <c r="V1365" i="1"/>
  <c r="V52" i="1"/>
  <c r="U52" i="1"/>
  <c r="T769" i="1"/>
  <c r="S769" i="1"/>
  <c r="T738" i="1"/>
  <c r="S738" i="1"/>
  <c r="T682" i="1"/>
  <c r="S682" i="1"/>
  <c r="W22" i="1" l="1"/>
  <c r="W23" i="1" s="1"/>
  <c r="U9" i="1"/>
  <c r="U23" i="1"/>
  <c r="W1367" i="1"/>
  <c r="W1380" i="1" s="1"/>
  <c r="V23" i="1"/>
  <c r="U1367" i="1"/>
  <c r="U1380" i="1" s="1"/>
  <c r="V1380" i="1"/>
  <c r="V1372" i="1"/>
  <c r="W1372" i="1" l="1"/>
  <c r="U1372" i="1"/>
  <c r="T305" i="1"/>
  <c r="S305" i="1"/>
  <c r="T1201" i="1" l="1"/>
  <c r="S1201" i="1"/>
  <c r="T1208" i="1"/>
  <c r="T1207" i="1"/>
  <c r="S1207" i="1"/>
  <c r="T1102" i="1"/>
  <c r="S1102" i="1"/>
  <c r="T433" i="1" l="1"/>
  <c r="S433" i="1"/>
  <c r="S379" i="1" s="1"/>
  <c r="S437" i="1"/>
  <c r="T437" i="1"/>
  <c r="T1285" i="1" l="1"/>
  <c r="S1285" i="1"/>
  <c r="T1283" i="1"/>
  <c r="S1283" i="1"/>
  <c r="T1317" i="1" l="1"/>
  <c r="T1198" i="1"/>
  <c r="S1198" i="1"/>
  <c r="T1155" i="1"/>
  <c r="T1041" i="1"/>
  <c r="T953" i="1"/>
  <c r="T927" i="1" s="1"/>
  <c r="T931" i="1" s="1"/>
  <c r="T933" i="1"/>
  <c r="T926" i="1" s="1"/>
  <c r="T928" i="1" s="1"/>
  <c r="T919" i="1"/>
  <c r="T915" i="1"/>
  <c r="T911" i="1"/>
  <c r="T906" i="1"/>
  <c r="T672" i="1" s="1"/>
  <c r="T901" i="1"/>
  <c r="T898" i="1"/>
  <c r="T671" i="1" s="1"/>
  <c r="T17" i="1" s="1"/>
  <c r="T895" i="1"/>
  <c r="T893" i="1"/>
  <c r="T667" i="1" s="1"/>
  <c r="T12" i="1" s="1"/>
  <c r="T889" i="1"/>
  <c r="T880" i="1"/>
  <c r="T863" i="1"/>
  <c r="T674" i="1" s="1"/>
  <c r="T6" i="1" s="1"/>
  <c r="T846" i="1"/>
  <c r="T666" i="1" s="1"/>
  <c r="T5" i="1" s="1"/>
  <c r="T843" i="1"/>
  <c r="T669" i="1" s="1"/>
  <c r="T838" i="1"/>
  <c r="T827" i="1"/>
  <c r="T823" i="1"/>
  <c r="T813" i="1"/>
  <c r="T808" i="1"/>
  <c r="T804" i="1"/>
  <c r="T801" i="1"/>
  <c r="T793" i="1"/>
  <c r="T788" i="1"/>
  <c r="T782" i="1"/>
  <c r="T776" i="1"/>
  <c r="T773" i="1"/>
  <c r="T771" i="1"/>
  <c r="T766" i="1"/>
  <c r="T764" i="1"/>
  <c r="T761" i="1"/>
  <c r="T756" i="1"/>
  <c r="T752" i="1"/>
  <c r="T749" i="1"/>
  <c r="T746" i="1"/>
  <c r="T743" i="1"/>
  <c r="T740" i="1"/>
  <c r="T735" i="1"/>
  <c r="T732" i="1"/>
  <c r="T724" i="1"/>
  <c r="T690" i="1"/>
  <c r="T688" i="1"/>
  <c r="T686" i="1"/>
  <c r="T684" i="1"/>
  <c r="T680" i="1"/>
  <c r="T653" i="1"/>
  <c r="T529" i="1" s="1"/>
  <c r="T651" i="1"/>
  <c r="T649" i="1"/>
  <c r="T647" i="1"/>
  <c r="T641" i="1"/>
  <c r="T627" i="1"/>
  <c r="T624" i="1"/>
  <c r="T622" i="1"/>
  <c r="T616" i="1"/>
  <c r="T614" i="1"/>
  <c r="T611" i="1"/>
  <c r="T609" i="1"/>
  <c r="T607" i="1"/>
  <c r="T528" i="1" s="1"/>
  <c r="T14" i="1" s="1"/>
  <c r="T605" i="1"/>
  <c r="T531" i="1" s="1"/>
  <c r="T21" i="1" s="1"/>
  <c r="T603" i="1"/>
  <c r="T526" i="1" s="1"/>
  <c r="T11" i="1" s="1"/>
  <c r="T596" i="1"/>
  <c r="T592" i="1"/>
  <c r="S592" i="1"/>
  <c r="T589" i="1"/>
  <c r="T581" i="1"/>
  <c r="T573" i="1"/>
  <c r="T571" i="1"/>
  <c r="T537" i="1"/>
  <c r="T521" i="1"/>
  <c r="T485" i="1"/>
  <c r="T478" i="1" s="1"/>
  <c r="T480" i="1"/>
  <c r="T482" i="1" s="1"/>
  <c r="T449" i="1"/>
  <c r="T379" i="1" s="1"/>
  <c r="T424" i="1"/>
  <c r="T389" i="1"/>
  <c r="T368" i="1"/>
  <c r="T46" i="1" s="1"/>
  <c r="T366" i="1"/>
  <c r="T338" i="1"/>
  <c r="T48" i="1" s="1"/>
  <c r="T312" i="1"/>
  <c r="T298" i="1"/>
  <c r="T292" i="1"/>
  <c r="T286" i="1"/>
  <c r="T279" i="1"/>
  <c r="T272" i="1"/>
  <c r="T266" i="1"/>
  <c r="T260" i="1"/>
  <c r="T253" i="1"/>
  <c r="T231" i="1"/>
  <c r="T225" i="1"/>
  <c r="T223" i="1"/>
  <c r="T188" i="1"/>
  <c r="T181" i="1"/>
  <c r="T174" i="1"/>
  <c r="T172" i="1"/>
  <c r="T169" i="1"/>
  <c r="T160" i="1"/>
  <c r="T158" i="1"/>
  <c r="T156" i="1"/>
  <c r="T136" i="1"/>
  <c r="T130" i="1"/>
  <c r="T127" i="1"/>
  <c r="T87" i="1"/>
  <c r="T85" i="1"/>
  <c r="T56" i="1"/>
  <c r="T41" i="1" l="1"/>
  <c r="T45" i="1"/>
  <c r="T663" i="1"/>
  <c r="T670" i="1"/>
  <c r="T668" i="1"/>
  <c r="T665" i="1"/>
  <c r="T664" i="1"/>
  <c r="T524" i="1"/>
  <c r="T527" i="1"/>
  <c r="T525" i="1"/>
  <c r="T532" i="1" s="1"/>
  <c r="T534" i="1" s="1"/>
  <c r="T375" i="1"/>
  <c r="T376" i="1"/>
  <c r="T384" i="1" s="1"/>
  <c r="T42" i="1"/>
  <c r="T387" i="1"/>
  <c r="T32" i="1"/>
  <c r="T38" i="1"/>
  <c r="T673" i="1"/>
  <c r="T20" i="1" s="1"/>
  <c r="T15" i="1"/>
  <c r="T43" i="1"/>
  <c r="T476" i="1"/>
  <c r="T37" i="1"/>
  <c r="T479" i="1"/>
  <c r="T483" i="1" s="1"/>
  <c r="T484" i="1" s="1"/>
  <c r="T35" i="1"/>
  <c r="T31" i="1"/>
  <c r="T925" i="1"/>
  <c r="T530" i="1"/>
  <c r="T18" i="1"/>
  <c r="T932" i="1"/>
  <c r="T930" i="1"/>
  <c r="T34" i="1"/>
  <c r="T29" i="1"/>
  <c r="T28" i="1"/>
  <c r="S292" i="1"/>
  <c r="T388" i="1" l="1"/>
  <c r="T13" i="1"/>
  <c r="T535" i="1"/>
  <c r="T536" i="1" s="1"/>
  <c r="T386" i="1"/>
  <c r="T4" i="1"/>
  <c r="T678" i="1"/>
  <c r="T50" i="1"/>
  <c r="T675" i="1"/>
  <c r="T677" i="1" s="1"/>
  <c r="T1100" i="1"/>
  <c r="S1076" i="1"/>
  <c r="S1091" i="1" s="1"/>
  <c r="T1076" i="1"/>
  <c r="T1091" i="1" s="1"/>
  <c r="T1096" i="1"/>
  <c r="S1074" i="1"/>
  <c r="S1087" i="1" s="1"/>
  <c r="T1074" i="1"/>
  <c r="T1087" i="1" s="1"/>
  <c r="T52" i="1" l="1"/>
  <c r="T679" i="1"/>
  <c r="T1318" i="1"/>
  <c r="T1328" i="1" s="1"/>
  <c r="S1248" i="1"/>
  <c r="S1262" i="1" s="1"/>
  <c r="T1248" i="1"/>
  <c r="T1262" i="1" s="1"/>
  <c r="T1156" i="1"/>
  <c r="S1134" i="1"/>
  <c r="S1148" i="1" s="1"/>
  <c r="T1134" i="1"/>
  <c r="T1148" i="1" s="1"/>
  <c r="S1042" i="1"/>
  <c r="T1042" i="1"/>
  <c r="S1019" i="1"/>
  <c r="S1033" i="1" s="1"/>
  <c r="T1019" i="1"/>
  <c r="T1033" i="1" s="1"/>
  <c r="S1001" i="1"/>
  <c r="S1012" i="1" s="1"/>
  <c r="T1001" i="1"/>
  <c r="T1012" i="1" s="1"/>
  <c r="S978" i="1"/>
  <c r="S992" i="1" s="1"/>
  <c r="T978" i="1"/>
  <c r="T992" i="1" s="1"/>
  <c r="S1213" i="1" l="1"/>
  <c r="S1214" i="1" s="1"/>
  <c r="S1215" i="1" s="1"/>
  <c r="T1213" i="1"/>
  <c r="T1214" i="1" s="1"/>
  <c r="T1215" i="1" s="1"/>
  <c r="T1159" i="1"/>
  <c r="T1178" i="1" s="1"/>
  <c r="S1137" i="1"/>
  <c r="S1151" i="1" s="1"/>
  <c r="T1137" i="1"/>
  <c r="T1151" i="1" s="1"/>
  <c r="S1045" i="1"/>
  <c r="S1068" i="1" s="1"/>
  <c r="T1045" i="1"/>
  <c r="T1068" i="1" s="1"/>
  <c r="S1021" i="1"/>
  <c r="S1037" i="1" s="1"/>
  <c r="T1021" i="1"/>
  <c r="T1037" i="1" s="1"/>
  <c r="S1003" i="1"/>
  <c r="S1014" i="1" s="1"/>
  <c r="T1003" i="1"/>
  <c r="T1014" i="1" s="1"/>
  <c r="S980" i="1"/>
  <c r="S996" i="1" s="1"/>
  <c r="T980" i="1"/>
  <c r="T996" i="1" s="1"/>
  <c r="S1338" i="1"/>
  <c r="S1342" i="1" s="1"/>
  <c r="T1338" i="1"/>
  <c r="T1342" i="1" s="1"/>
  <c r="S1337" i="1"/>
  <c r="S1341" i="1" s="1"/>
  <c r="T1337" i="1"/>
  <c r="T1341" i="1" s="1"/>
  <c r="S1335" i="1"/>
  <c r="S1339" i="1" s="1"/>
  <c r="T1335" i="1"/>
  <c r="T1339" i="1" s="1"/>
  <c r="S1359" i="1"/>
  <c r="S1362" i="1" s="1"/>
  <c r="T1359" i="1"/>
  <c r="T1362" i="1" s="1"/>
  <c r="S1358" i="1"/>
  <c r="S1361" i="1" s="1"/>
  <c r="T1358" i="1"/>
  <c r="T1361" i="1" s="1"/>
  <c r="S1357" i="1"/>
  <c r="S1360" i="1" s="1"/>
  <c r="T1357" i="1"/>
  <c r="T1360" i="1" s="1"/>
  <c r="S1346" i="1"/>
  <c r="S1348" i="1" s="1"/>
  <c r="T1346" i="1"/>
  <c r="T1348" i="1" s="1"/>
  <c r="S1345" i="1"/>
  <c r="S1347" i="1" s="1"/>
  <c r="S1352" i="1"/>
  <c r="S1354" i="1" s="1"/>
  <c r="T1352" i="1"/>
  <c r="T1354" i="1" s="1"/>
  <c r="S1351" i="1"/>
  <c r="S1353" i="1" s="1"/>
  <c r="S1356" i="1" s="1"/>
  <c r="T1351" i="1"/>
  <c r="T1353" i="1" s="1"/>
  <c r="T1356" i="1" s="1"/>
  <c r="S1326" i="1"/>
  <c r="S1332" i="1" s="1"/>
  <c r="T1326" i="1"/>
  <c r="T1332" i="1" s="1"/>
  <c r="S1325" i="1"/>
  <c r="S1330" i="1" s="1"/>
  <c r="T1325" i="1"/>
  <c r="T1330" i="1" s="1"/>
  <c r="S1324" i="1"/>
  <c r="T1324" i="1"/>
  <c r="S1323" i="1"/>
  <c r="T1323" i="1"/>
  <c r="S1322" i="1"/>
  <c r="T1322" i="1"/>
  <c r="S1321" i="1"/>
  <c r="T1321" i="1"/>
  <c r="T1320" i="1"/>
  <c r="T1331" i="1" s="1"/>
  <c r="S1312" i="1"/>
  <c r="T1312" i="1"/>
  <c r="S1311" i="1"/>
  <c r="T1311" i="1"/>
  <c r="S1298" i="1"/>
  <c r="S1307" i="1" s="1"/>
  <c r="T1298" i="1"/>
  <c r="T1307" i="1" s="1"/>
  <c r="S1297" i="1"/>
  <c r="S1306" i="1" s="1"/>
  <c r="T1297" i="1"/>
  <c r="T1306" i="1" s="1"/>
  <c r="S1296" i="1"/>
  <c r="T1296" i="1"/>
  <c r="S1295" i="1"/>
  <c r="S1304" i="1" s="1"/>
  <c r="T1295" i="1"/>
  <c r="T1304" i="1" s="1"/>
  <c r="S1294" i="1"/>
  <c r="T1294" i="1"/>
  <c r="S1293" i="1"/>
  <c r="T1293" i="1"/>
  <c r="S1292" i="1"/>
  <c r="S1301" i="1" s="1"/>
  <c r="T1292" i="1"/>
  <c r="T1301" i="1" s="1"/>
  <c r="S1291" i="1"/>
  <c r="S1300" i="1" s="1"/>
  <c r="T1291" i="1"/>
  <c r="T1300" i="1" s="1"/>
  <c r="S1290" i="1"/>
  <c r="T1290" i="1"/>
  <c r="S1289" i="1"/>
  <c r="T1289" i="1"/>
  <c r="S1288" i="1"/>
  <c r="T1288" i="1"/>
  <c r="S1287" i="1"/>
  <c r="T1287" i="1"/>
  <c r="S1286" i="1"/>
  <c r="T1286" i="1"/>
  <c r="S1284" i="1"/>
  <c r="T1284" i="1"/>
  <c r="S1282" i="1"/>
  <c r="T1282" i="1"/>
  <c r="S1275" i="1"/>
  <c r="S1279" i="1" s="1"/>
  <c r="T1275" i="1"/>
  <c r="T1279" i="1" s="1"/>
  <c r="S1274" i="1"/>
  <c r="S1277" i="1" s="1"/>
  <c r="T1274" i="1"/>
  <c r="T1277" i="1" s="1"/>
  <c r="S1273" i="1"/>
  <c r="T1273" i="1"/>
  <c r="S1272" i="1"/>
  <c r="S1278" i="1" s="1"/>
  <c r="T1272" i="1"/>
  <c r="T1278" i="1" s="1"/>
  <c r="S1271" i="1"/>
  <c r="T1271" i="1"/>
  <c r="S1260" i="1"/>
  <c r="S1268" i="1" s="1"/>
  <c r="T1260" i="1"/>
  <c r="T1268" i="1" s="1"/>
  <c r="S1259" i="1"/>
  <c r="S1267" i="1" s="1"/>
  <c r="T1259" i="1"/>
  <c r="T1267" i="1" s="1"/>
  <c r="S1258" i="1"/>
  <c r="S1265" i="1" s="1"/>
  <c r="T1258" i="1"/>
  <c r="T1265" i="1" s="1"/>
  <c r="S1257" i="1"/>
  <c r="T1257" i="1"/>
  <c r="S1256" i="1"/>
  <c r="S1263" i="1" s="1"/>
  <c r="T1256" i="1"/>
  <c r="T1263" i="1" s="1"/>
  <c r="S1255" i="1"/>
  <c r="T1255" i="1"/>
  <c r="S1252" i="1"/>
  <c r="T1252" i="1"/>
  <c r="S1251" i="1"/>
  <c r="T1251" i="1"/>
  <c r="S1250" i="1"/>
  <c r="S1266" i="1" s="1"/>
  <c r="T1250" i="1"/>
  <c r="T1266" i="1" s="1"/>
  <c r="S1249" i="1"/>
  <c r="T1249" i="1"/>
  <c r="S1247" i="1"/>
  <c r="T1247" i="1"/>
  <c r="S1226" i="1"/>
  <c r="S1229" i="1" s="1"/>
  <c r="T1226" i="1"/>
  <c r="T1229" i="1" s="1"/>
  <c r="S1225" i="1"/>
  <c r="T1225" i="1"/>
  <c r="S1224" i="1"/>
  <c r="T1224" i="1"/>
  <c r="S1223" i="1"/>
  <c r="T1223" i="1"/>
  <c r="S1209" i="1"/>
  <c r="S1212" i="1" s="1"/>
  <c r="T1209" i="1"/>
  <c r="T1212" i="1" s="1"/>
  <c r="S1206" i="1"/>
  <c r="T1206" i="1"/>
  <c r="S1200" i="1"/>
  <c r="T1200" i="1"/>
  <c r="S1199" i="1"/>
  <c r="S1203" i="1" s="1"/>
  <c r="T1199" i="1"/>
  <c r="T1203" i="1" s="1"/>
  <c r="S1192" i="1"/>
  <c r="S1195" i="1" s="1"/>
  <c r="T1192" i="1"/>
  <c r="T1195" i="1" s="1"/>
  <c r="S1191" i="1"/>
  <c r="T1191" i="1"/>
  <c r="S1190" i="1"/>
  <c r="T1190" i="1"/>
  <c r="S1189" i="1"/>
  <c r="T1189" i="1"/>
  <c r="S1188" i="1"/>
  <c r="S1194" i="1" s="1"/>
  <c r="T1188" i="1"/>
  <c r="T1194" i="1" s="1"/>
  <c r="S1187" i="1"/>
  <c r="T1187" i="1"/>
  <c r="S1186" i="1"/>
  <c r="T1186" i="1"/>
  <c r="S1182" i="1"/>
  <c r="S1183" i="1" s="1"/>
  <c r="T1182" i="1"/>
  <c r="T1183" i="1" s="1"/>
  <c r="S1171" i="1"/>
  <c r="T1171" i="1"/>
  <c r="S1170" i="1"/>
  <c r="T1170" i="1"/>
  <c r="S1169" i="1"/>
  <c r="S1179" i="1" s="1"/>
  <c r="T1169" i="1"/>
  <c r="T1179" i="1" s="1"/>
  <c r="S1168" i="1"/>
  <c r="S1177" i="1" s="1"/>
  <c r="T1168" i="1"/>
  <c r="T1177" i="1" s="1"/>
  <c r="S1167" i="1"/>
  <c r="T1167" i="1"/>
  <c r="S1166" i="1"/>
  <c r="S1174" i="1" s="1"/>
  <c r="T1166" i="1"/>
  <c r="T1174" i="1" s="1"/>
  <c r="S1165" i="1"/>
  <c r="T1165" i="1"/>
  <c r="T1173" i="1" s="1"/>
  <c r="S1164" i="1"/>
  <c r="T1164" i="1"/>
  <c r="S1163" i="1"/>
  <c r="T1163" i="1"/>
  <c r="S1162" i="1"/>
  <c r="T1162" i="1"/>
  <c r="S1161" i="1"/>
  <c r="T1161" i="1"/>
  <c r="S1160" i="1"/>
  <c r="T1160" i="1"/>
  <c r="S1146" i="1"/>
  <c r="T1146" i="1"/>
  <c r="S1145" i="1"/>
  <c r="T1145" i="1"/>
  <c r="S1144" i="1"/>
  <c r="T1144" i="1"/>
  <c r="S1143" i="1"/>
  <c r="T1143" i="1"/>
  <c r="S1142" i="1"/>
  <c r="T1142" i="1"/>
  <c r="S1141" i="1"/>
  <c r="T1141" i="1"/>
  <c r="S1139" i="1"/>
  <c r="T1139" i="1"/>
  <c r="S1138" i="1"/>
  <c r="T1138" i="1"/>
  <c r="S1136" i="1"/>
  <c r="T1136" i="1"/>
  <c r="S1135" i="1"/>
  <c r="T1135" i="1"/>
  <c r="S1119" i="1"/>
  <c r="T1119" i="1"/>
  <c r="S1118" i="1"/>
  <c r="T1118" i="1"/>
  <c r="S1115" i="1"/>
  <c r="T1115" i="1"/>
  <c r="T1127" i="1" s="1"/>
  <c r="S1114" i="1"/>
  <c r="S1126" i="1" s="1"/>
  <c r="T1114" i="1"/>
  <c r="T1126" i="1" s="1"/>
  <c r="S1117" i="1"/>
  <c r="S1130" i="1" s="1"/>
  <c r="T1117" i="1"/>
  <c r="T1130" i="1" s="1"/>
  <c r="S1116" i="1"/>
  <c r="S1129" i="1" s="1"/>
  <c r="T1116" i="1"/>
  <c r="T1129" i="1" s="1"/>
  <c r="S1113" i="1"/>
  <c r="T1113" i="1"/>
  <c r="S1112" i="1"/>
  <c r="T1112" i="1"/>
  <c r="S1110" i="1"/>
  <c r="S1122" i="1" s="1"/>
  <c r="T1110" i="1"/>
  <c r="T1122" i="1" s="1"/>
  <c r="S1109" i="1"/>
  <c r="T1109" i="1"/>
  <c r="T1121" i="1" s="1"/>
  <c r="S1107" i="1"/>
  <c r="T1107" i="1"/>
  <c r="S1106" i="1"/>
  <c r="T1106" i="1"/>
  <c r="S1105" i="1"/>
  <c r="T1105" i="1"/>
  <c r="S1104" i="1"/>
  <c r="T1104" i="1"/>
  <c r="S1101" i="1"/>
  <c r="T1101" i="1"/>
  <c r="S1098" i="1"/>
  <c r="T1098" i="1"/>
  <c r="S1099" i="1"/>
  <c r="T1099" i="1"/>
  <c r="S1085" i="1"/>
  <c r="T1085" i="1"/>
  <c r="S1084" i="1"/>
  <c r="T1084" i="1"/>
  <c r="S1083" i="1"/>
  <c r="S1092" i="1" s="1"/>
  <c r="T1083" i="1"/>
  <c r="T1092" i="1" s="1"/>
  <c r="S1082" i="1"/>
  <c r="T1082" i="1"/>
  <c r="S1081" i="1"/>
  <c r="S1088" i="1" s="1"/>
  <c r="T1081" i="1"/>
  <c r="T1088" i="1" s="1"/>
  <c r="S1080" i="1"/>
  <c r="T1080" i="1"/>
  <c r="S1079" i="1"/>
  <c r="T1079" i="1"/>
  <c r="S1078" i="1"/>
  <c r="T1078" i="1"/>
  <c r="S1077" i="1"/>
  <c r="T1077" i="1"/>
  <c r="S1075" i="1"/>
  <c r="T1075" i="1"/>
  <c r="S1073" i="1"/>
  <c r="T1073" i="1"/>
  <c r="S1343" i="1" l="1"/>
  <c r="S1375" i="1" s="1"/>
  <c r="S1350" i="1"/>
  <c r="S1400" i="1" s="1"/>
  <c r="T1344" i="1"/>
  <c r="T1399" i="1" s="1"/>
  <c r="T1343" i="1"/>
  <c r="T1375" i="1" s="1"/>
  <c r="S1344" i="1"/>
  <c r="S1399" i="1" s="1"/>
  <c r="S1184" i="1"/>
  <c r="S1185" i="1"/>
  <c r="T1184" i="1"/>
  <c r="T1185" i="1"/>
  <c r="T1276" i="1"/>
  <c r="S1276" i="1"/>
  <c r="T1147" i="1"/>
  <c r="T1154" i="1" s="1"/>
  <c r="T1210" i="1"/>
  <c r="T1211" i="1" s="1"/>
  <c r="S1228" i="1"/>
  <c r="T1149" i="1"/>
  <c r="S1302" i="1"/>
  <c r="S1125" i="1"/>
  <c r="S1124" i="1"/>
  <c r="S1147" i="1"/>
  <c r="S1154" i="1" s="1"/>
  <c r="T1150" i="1"/>
  <c r="S1175" i="1"/>
  <c r="T1202" i="1"/>
  <c r="T1227" i="1"/>
  <c r="T1231" i="1" s="1"/>
  <c r="S1303" i="1"/>
  <c r="T1305" i="1"/>
  <c r="S1327" i="1"/>
  <c r="S1329" i="1"/>
  <c r="T1086" i="1"/>
  <c r="T1094" i="1" s="1"/>
  <c r="T1125" i="1"/>
  <c r="T1124" i="1"/>
  <c r="S1150" i="1"/>
  <c r="T1175" i="1"/>
  <c r="S1202" i="1"/>
  <c r="S1204" i="1" s="1"/>
  <c r="S1227" i="1"/>
  <c r="S1231" i="1" s="1"/>
  <c r="T1303" i="1"/>
  <c r="S1305" i="1"/>
  <c r="T1327" i="1"/>
  <c r="T1334" i="1" s="1"/>
  <c r="S1123" i="1"/>
  <c r="S1172" i="1"/>
  <c r="T1176" i="1"/>
  <c r="S1193" i="1"/>
  <c r="T1299" i="1"/>
  <c r="T1309" i="1" s="1"/>
  <c r="S1089" i="1"/>
  <c r="T1090" i="1"/>
  <c r="T1120" i="1"/>
  <c r="T1132" i="1" s="1"/>
  <c r="T1123" i="1"/>
  <c r="S1149" i="1"/>
  <c r="T1172" i="1"/>
  <c r="T1181" i="1" s="1"/>
  <c r="S1176" i="1"/>
  <c r="T1193" i="1"/>
  <c r="S1210" i="1"/>
  <c r="S1211" i="1" s="1"/>
  <c r="T1228" i="1"/>
  <c r="S1299" i="1"/>
  <c r="S1309" i="1" s="1"/>
  <c r="T1302" i="1"/>
  <c r="T1329" i="1"/>
  <c r="T1089" i="1"/>
  <c r="S1090" i="1"/>
  <c r="S1086" i="1"/>
  <c r="S1094" i="1" s="1"/>
  <c r="T1363" i="1"/>
  <c r="T1378" i="1" s="1"/>
  <c r="T1379" i="1" s="1"/>
  <c r="S1349" i="1"/>
  <c r="S1363" i="1"/>
  <c r="S1378" i="1" s="1"/>
  <c r="S1379" i="1" s="1"/>
  <c r="S1355" i="1"/>
  <c r="T1355" i="1"/>
  <c r="S1313" i="1"/>
  <c r="T1313" i="1"/>
  <c r="S1059" i="1"/>
  <c r="T1059" i="1"/>
  <c r="S1058" i="1"/>
  <c r="T1058" i="1"/>
  <c r="S1057" i="1"/>
  <c r="S1067" i="1" s="1"/>
  <c r="T1057" i="1"/>
  <c r="T1067" i="1" s="1"/>
  <c r="S1056" i="1"/>
  <c r="S1070" i="1" s="1"/>
  <c r="T1056" i="1"/>
  <c r="T1070" i="1" s="1"/>
  <c r="S1055" i="1"/>
  <c r="T1055" i="1"/>
  <c r="S1054" i="1"/>
  <c r="S1063" i="1" s="1"/>
  <c r="T1054" i="1"/>
  <c r="T1063" i="1" s="1"/>
  <c r="S1053" i="1"/>
  <c r="S1062" i="1" s="1"/>
  <c r="T1053" i="1"/>
  <c r="T1062" i="1" s="1"/>
  <c r="S1052" i="1"/>
  <c r="S1061" i="1" s="1"/>
  <c r="T1052" i="1"/>
  <c r="T1061" i="1" s="1"/>
  <c r="S1051" i="1"/>
  <c r="T1051" i="1"/>
  <c r="S1050" i="1"/>
  <c r="S1065" i="1" s="1"/>
  <c r="T1050" i="1"/>
  <c r="T1065" i="1" s="1"/>
  <c r="S1049" i="1"/>
  <c r="T1049" i="1"/>
  <c r="S1048" i="1"/>
  <c r="T1048" i="1"/>
  <c r="S1046" i="1"/>
  <c r="T1046" i="1"/>
  <c r="S1044" i="1"/>
  <c r="T1044" i="1"/>
  <c r="S1043" i="1"/>
  <c r="T1043" i="1"/>
  <c r="S1031" i="1"/>
  <c r="S1036" i="1" s="1"/>
  <c r="T1031" i="1"/>
  <c r="T1036" i="1" s="1"/>
  <c r="S1030" i="1"/>
  <c r="T1030" i="1"/>
  <c r="S1029" i="1"/>
  <c r="T1029" i="1"/>
  <c r="S1028" i="1"/>
  <c r="T1028" i="1"/>
  <c r="S1027" i="1"/>
  <c r="S1035" i="1" s="1"/>
  <c r="T1027" i="1"/>
  <c r="T1035" i="1" s="1"/>
  <c r="S1026" i="1"/>
  <c r="T1026" i="1"/>
  <c r="S1025" i="1"/>
  <c r="T1025" i="1"/>
  <c r="S1022" i="1"/>
  <c r="T1022" i="1"/>
  <c r="S1020" i="1"/>
  <c r="T1020" i="1"/>
  <c r="T1018" i="1"/>
  <c r="S1010" i="1"/>
  <c r="T1010" i="1"/>
  <c r="S1009" i="1"/>
  <c r="T1009" i="1"/>
  <c r="S1008" i="1"/>
  <c r="T1008" i="1"/>
  <c r="S1007" i="1"/>
  <c r="T1007" i="1"/>
  <c r="S1004" i="1"/>
  <c r="T1004" i="1"/>
  <c r="S1002" i="1"/>
  <c r="T1002" i="1"/>
  <c r="S1000" i="1"/>
  <c r="T1000" i="1"/>
  <c r="S990" i="1"/>
  <c r="S995" i="1" s="1"/>
  <c r="T990" i="1"/>
  <c r="T995" i="1" s="1"/>
  <c r="S989" i="1"/>
  <c r="T989" i="1"/>
  <c r="S988" i="1"/>
  <c r="T988" i="1"/>
  <c r="T987" i="1"/>
  <c r="S986" i="1"/>
  <c r="S994" i="1" s="1"/>
  <c r="T986" i="1"/>
  <c r="T994" i="1" s="1"/>
  <c r="S985" i="1"/>
  <c r="T985" i="1"/>
  <c r="S984" i="1"/>
  <c r="T984" i="1"/>
  <c r="S981" i="1"/>
  <c r="T981" i="1"/>
  <c r="S979" i="1"/>
  <c r="T979" i="1"/>
  <c r="S977" i="1"/>
  <c r="T977" i="1"/>
  <c r="S1386" i="1" l="1"/>
  <c r="S1315" i="1"/>
  <c r="S1316" i="1"/>
  <c r="S1280" i="1"/>
  <c r="S1281" i="1"/>
  <c r="T1383" i="1"/>
  <c r="T1280" i="1"/>
  <c r="T1281" i="1"/>
  <c r="T1315" i="1"/>
  <c r="T1316" i="1"/>
  <c r="T1196" i="1"/>
  <c r="T1197" i="1"/>
  <c r="T1393" i="1" s="1"/>
  <c r="S1196" i="1"/>
  <c r="S1197" i="1"/>
  <c r="S1393" i="1" s="1"/>
  <c r="S1205" i="1"/>
  <c r="S1394" i="1" s="1"/>
  <c r="T1204" i="1"/>
  <c r="T1205" i="1"/>
  <c r="T1394" i="1" s="1"/>
  <c r="S1383" i="1"/>
  <c r="S1230" i="1"/>
  <c r="T1153" i="1"/>
  <c r="T1230" i="1"/>
  <c r="T1131" i="1"/>
  <c r="S1308" i="1"/>
  <c r="T1180" i="1"/>
  <c r="S991" i="1"/>
  <c r="S1064" i="1"/>
  <c r="S1153" i="1"/>
  <c r="T1308" i="1"/>
  <c r="T1333" i="1"/>
  <c r="T1093" i="1"/>
  <c r="S1093" i="1"/>
  <c r="S993" i="1"/>
  <c r="T1013" i="1"/>
  <c r="T1034" i="1"/>
  <c r="S1066" i="1"/>
  <c r="T1011" i="1"/>
  <c r="T1017" i="1" s="1"/>
  <c r="T991" i="1"/>
  <c r="S1011" i="1"/>
  <c r="S1017" i="1" s="1"/>
  <c r="T1060" i="1"/>
  <c r="T1072" i="1" s="1"/>
  <c r="T1392" i="1" s="1"/>
  <c r="T1064" i="1"/>
  <c r="T993" i="1"/>
  <c r="S1013" i="1"/>
  <c r="T1032" i="1"/>
  <c r="T1040" i="1" s="1"/>
  <c r="S1034" i="1"/>
  <c r="T1066" i="1"/>
  <c r="S1376" i="1"/>
  <c r="T1387" i="1"/>
  <c r="S1387" i="1"/>
  <c r="S627" i="1"/>
  <c r="T999" i="1" l="1"/>
  <c r="T1391" i="1" s="1"/>
  <c r="S999" i="1"/>
  <c r="T1398" i="1"/>
  <c r="T1071" i="1"/>
  <c r="S998" i="1"/>
  <c r="T1374" i="1"/>
  <c r="T1016" i="1"/>
  <c r="T1039" i="1"/>
  <c r="S1016" i="1"/>
  <c r="T998" i="1"/>
  <c r="S424" i="1"/>
  <c r="S60" i="1" l="1"/>
  <c r="S1018" i="1" s="1"/>
  <c r="S1032" i="1" l="1"/>
  <c r="S911" i="1"/>
  <c r="S823" i="1"/>
  <c r="S813" i="1"/>
  <c r="S808" i="1"/>
  <c r="S801" i="1"/>
  <c r="S793" i="1"/>
  <c r="S776" i="1"/>
  <c r="S773" i="1"/>
  <c r="S766" i="1"/>
  <c r="S761" i="1"/>
  <c r="S756" i="1"/>
  <c r="S752" i="1"/>
  <c r="S749" i="1"/>
  <c r="S746" i="1"/>
  <c r="S735" i="1"/>
  <c r="S1039" i="1" l="1"/>
  <c r="S1040" i="1"/>
  <c r="S1391" i="1" s="1"/>
  <c r="S571" i="1" l="1"/>
  <c r="S651" i="1"/>
  <c r="S521" i="1"/>
  <c r="S479" i="1" s="1"/>
  <c r="S732" i="1"/>
  <c r="S724" i="1"/>
  <c r="S169" i="1"/>
  <c r="S127" i="1"/>
  <c r="S366" i="1" l="1"/>
  <c r="S160" i="1" l="1"/>
  <c r="S181" i="1"/>
  <c r="S91" i="1" l="1"/>
  <c r="S1095" i="1" s="1"/>
  <c r="S88" i="1"/>
  <c r="S1041" i="1" s="1"/>
  <c r="S365" i="1"/>
  <c r="S1320" i="1" s="1"/>
  <c r="S1331" i="1" s="1"/>
  <c r="S358" i="1"/>
  <c r="S354" i="1"/>
  <c r="S337" i="1"/>
  <c r="S1318" i="1" s="1"/>
  <c r="S1328" i="1" s="1"/>
  <c r="S1334" i="1" s="1"/>
  <c r="S1398" i="1" s="1"/>
  <c r="S332" i="1"/>
  <c r="S328" i="1"/>
  <c r="S1120" i="1" l="1"/>
  <c r="S312" i="1"/>
  <c r="S1333" i="1"/>
  <c r="S1374" i="1" s="1"/>
  <c r="S1100" i="1"/>
  <c r="S1127" i="1" s="1"/>
  <c r="S338" i="1"/>
  <c r="S1159" i="1"/>
  <c r="S1178" i="1" s="1"/>
  <c r="S1096" i="1"/>
  <c r="S1121" i="1" s="1"/>
  <c r="S1156" i="1"/>
  <c r="S1173" i="1" s="1"/>
  <c r="S1181" i="1" s="1"/>
  <c r="S87" i="1"/>
  <c r="S231" i="1"/>
  <c r="S1132" i="1" l="1"/>
  <c r="S1180" i="1"/>
  <c r="S1060" i="1"/>
  <c r="S1131" i="1"/>
  <c r="S387" i="1"/>
  <c r="S1071" i="1" l="1"/>
  <c r="S1072" i="1"/>
  <c r="S1392" i="1" s="1"/>
  <c r="S266" i="1"/>
  <c r="S1254" i="1" l="1"/>
  <c r="S1261" i="1" s="1"/>
  <c r="S1270" i="1" s="1"/>
  <c r="S1397" i="1" s="1"/>
  <c r="T1254" i="1"/>
  <c r="T1261" i="1" s="1"/>
  <c r="T1270" i="1" s="1"/>
  <c r="T1397" i="1" s="1"/>
  <c r="S1253" i="1"/>
  <c r="S1264" i="1" s="1"/>
  <c r="T1253" i="1"/>
  <c r="T1264" i="1" s="1"/>
  <c r="T1269" i="1" l="1"/>
  <c r="T1373" i="1" s="1"/>
  <c r="S1269" i="1"/>
  <c r="S1373" i="1" s="1"/>
  <c r="S1377" i="1" s="1"/>
  <c r="T1384" i="1"/>
  <c r="S1384" i="1"/>
  <c r="S1244" i="1"/>
  <c r="S1245" i="1" s="1"/>
  <c r="S1246" i="1" s="1"/>
  <c r="T1244" i="1"/>
  <c r="T1245" i="1" s="1"/>
  <c r="T1246" i="1" s="1"/>
  <c r="S1238" i="1"/>
  <c r="S1240" i="1" s="1"/>
  <c r="S1242" i="1" s="1"/>
  <c r="T1238" i="1"/>
  <c r="T1240" i="1" s="1"/>
  <c r="T1242" i="1" s="1"/>
  <c r="S1233" i="1"/>
  <c r="S1235" i="1" s="1"/>
  <c r="T1233" i="1"/>
  <c r="T1235" i="1" s="1"/>
  <c r="S1232" i="1"/>
  <c r="T1232" i="1"/>
  <c r="S1217" i="1"/>
  <c r="S1219" i="1" s="1"/>
  <c r="T1217" i="1"/>
  <c r="T1219" i="1" s="1"/>
  <c r="S1216" i="1"/>
  <c r="T1216" i="1"/>
  <c r="S1369" i="1"/>
  <c r="T1369" i="1"/>
  <c r="S1368" i="1"/>
  <c r="T1368" i="1"/>
  <c r="S1243" i="1" l="1"/>
  <c r="T1243" i="1"/>
  <c r="T1382" i="1"/>
  <c r="S1382" i="1"/>
  <c r="S1218" i="1"/>
  <c r="S1385" i="1"/>
  <c r="T1218" i="1"/>
  <c r="T1385" i="1"/>
  <c r="T1234" i="1"/>
  <c r="S1234" i="1"/>
  <c r="S1364" i="1" l="1"/>
  <c r="S1221" i="1"/>
  <c r="S1396" i="1" s="1"/>
  <c r="T1221" i="1"/>
  <c r="T1396" i="1" s="1"/>
  <c r="T1236" i="1"/>
  <c r="T1371" i="1" s="1"/>
  <c r="T1237" i="1"/>
  <c r="S1236" i="1"/>
  <c r="S1371" i="1" s="1"/>
  <c r="S1237" i="1"/>
  <c r="S1388" i="1"/>
  <c r="T1220" i="1"/>
  <c r="T1370" i="1" s="1"/>
  <c r="S1220" i="1"/>
  <c r="S1370" i="1" s="1"/>
  <c r="S1367" i="1" l="1"/>
  <c r="T1367" i="1" l="1"/>
  <c r="T1366" i="1" l="1"/>
  <c r="T1372" i="1" s="1"/>
  <c r="S1365" i="1"/>
  <c r="S1366" i="1"/>
  <c r="S1380" i="1" l="1"/>
  <c r="S1372" i="1"/>
  <c r="S919" i="1"/>
  <c r="S915" i="1"/>
  <c r="S906" i="1"/>
  <c r="S672" i="1" s="1"/>
  <c r="S901" i="1"/>
  <c r="S898" i="1"/>
  <c r="S895" i="1"/>
  <c r="S389" i="1"/>
  <c r="S375" i="1" s="1"/>
  <c r="S893" i="1"/>
  <c r="S376" i="1" l="1"/>
  <c r="S671" i="1"/>
  <c r="S17" i="1" s="1"/>
  <c r="S667" i="1"/>
  <c r="S12" i="1" s="1"/>
  <c r="S48" i="1" l="1"/>
  <c r="S18" i="1" s="1"/>
  <c r="S368" i="1" l="1"/>
  <c r="S46" i="1" s="1"/>
  <c r="S653" i="1" l="1"/>
  <c r="S529" i="1" s="1"/>
  <c r="S641" i="1"/>
  <c r="S624" i="1"/>
  <c r="S616" i="1"/>
  <c r="S607" i="1"/>
  <c r="S528" i="1" s="1"/>
  <c r="S14" i="1" s="1"/>
  <c r="S605" i="1"/>
  <c r="S531" i="1" s="1"/>
  <c r="S21" i="1" s="1"/>
  <c r="S603" i="1"/>
  <c r="S596" i="1"/>
  <c r="S589" i="1"/>
  <c r="S581" i="1"/>
  <c r="S573" i="1"/>
  <c r="S537" i="1"/>
  <c r="S953" i="1" l="1"/>
  <c r="S933" i="1"/>
  <c r="S927" i="1" l="1"/>
  <c r="S931" i="1" s="1"/>
  <c r="S926" i="1"/>
  <c r="S928" i="1" s="1"/>
  <c r="S930" i="1" s="1"/>
  <c r="S925" i="1"/>
  <c r="T25" i="1" l="1"/>
  <c r="T26" i="1"/>
  <c r="T47" i="1"/>
  <c r="S932" i="1"/>
  <c r="S298" i="1"/>
  <c r="S286" i="1"/>
  <c r="S279" i="1"/>
  <c r="S272" i="1"/>
  <c r="S260" i="1"/>
  <c r="S253" i="1"/>
  <c r="S225" i="1"/>
  <c r="S223" i="1"/>
  <c r="S188" i="1"/>
  <c r="S174" i="1"/>
  <c r="S172" i="1"/>
  <c r="S158" i="1"/>
  <c r="S156" i="1"/>
  <c r="S136" i="1"/>
  <c r="S130" i="1"/>
  <c r="S56" i="1"/>
  <c r="S45" i="1" l="1"/>
  <c r="S42" i="1"/>
  <c r="T16" i="1"/>
  <c r="T22" i="1" s="1"/>
  <c r="T53" i="1"/>
  <c r="T54" i="1" s="1"/>
  <c r="S29" i="1"/>
  <c r="S28" i="1"/>
  <c r="S32" i="1"/>
  <c r="S35" i="1"/>
  <c r="S38" i="1"/>
  <c r="S31" i="1"/>
  <c r="S37" i="1"/>
  <c r="S34" i="1"/>
  <c r="S43" i="1"/>
  <c r="T10" i="1" l="1"/>
  <c r="S485" i="1"/>
  <c r="S476" i="1" s="1"/>
  <c r="S480" i="1"/>
  <c r="S482" i="1" s="1"/>
  <c r="S889" i="1"/>
  <c r="S880" i="1"/>
  <c r="S863" i="1"/>
  <c r="S674" i="1" s="1"/>
  <c r="S846" i="1"/>
  <c r="S666" i="1" s="1"/>
  <c r="S843" i="1"/>
  <c r="S669" i="1" s="1"/>
  <c r="S838" i="1"/>
  <c r="S827" i="1"/>
  <c r="S804" i="1"/>
  <c r="S788" i="1"/>
  <c r="S782" i="1"/>
  <c r="S771" i="1"/>
  <c r="S764" i="1"/>
  <c r="S743" i="1"/>
  <c r="S740" i="1"/>
  <c r="S690" i="1"/>
  <c r="S688" i="1"/>
  <c r="S686" i="1"/>
  <c r="S684" i="1"/>
  <c r="S680" i="1"/>
  <c r="S530" i="1"/>
  <c r="S649" i="1"/>
  <c r="S647" i="1"/>
  <c r="S622" i="1"/>
  <c r="S614" i="1"/>
  <c r="S611" i="1"/>
  <c r="S609" i="1"/>
  <c r="S526" i="1"/>
  <c r="S11" i="1" s="1"/>
  <c r="S85" i="1"/>
  <c r="S41" i="1" s="1"/>
  <c r="S663" i="1" l="1"/>
  <c r="S670" i="1"/>
  <c r="S668" i="1"/>
  <c r="S665" i="1"/>
  <c r="S4" i="1" s="1"/>
  <c r="S664" i="1"/>
  <c r="S524" i="1"/>
  <c r="S525" i="1"/>
  <c r="S532" i="1" s="1"/>
  <c r="S527" i="1"/>
  <c r="S535" i="1" s="1"/>
  <c r="S26" i="1"/>
  <c r="S25" i="1"/>
  <c r="S47" i="1"/>
  <c r="S53" i="1" s="1"/>
  <c r="S673" i="1"/>
  <c r="S20" i="1" s="1"/>
  <c r="S6" i="1"/>
  <c r="S478" i="1"/>
  <c r="S15" i="1"/>
  <c r="S5" i="1"/>
  <c r="S2" i="1" l="1"/>
  <c r="S534" i="1"/>
  <c r="S536" i="1"/>
  <c r="S384" i="1"/>
  <c r="S388" i="1" s="1"/>
  <c r="S483" i="1"/>
  <c r="S484" i="1" s="1"/>
  <c r="S3" i="1"/>
  <c r="S7" i="1" s="1"/>
  <c r="S675" i="1"/>
  <c r="S678" i="1"/>
  <c r="S16" i="1"/>
  <c r="S13" i="1"/>
  <c r="S50" i="1"/>
  <c r="S677" i="1" l="1"/>
  <c r="S679" i="1"/>
  <c r="S52" i="1"/>
  <c r="S54" i="1"/>
  <c r="S22" i="1"/>
  <c r="S23" i="1" s="1"/>
  <c r="S386" i="1"/>
  <c r="S10" i="1"/>
  <c r="T1345" i="1" l="1"/>
  <c r="T1386" i="1" s="1"/>
  <c r="T1347" i="1" l="1"/>
  <c r="T1364" i="1" s="1"/>
  <c r="T1388" i="1"/>
  <c r="T1350" i="1" l="1"/>
  <c r="T1400" i="1" s="1"/>
  <c r="T1349" i="1"/>
  <c r="T1376" i="1" l="1"/>
  <c r="T1365" i="1"/>
  <c r="T1380" i="1" l="1"/>
  <c r="T1377" i="1"/>
  <c r="T2" i="1" l="1"/>
  <c r="T3" i="1" l="1"/>
  <c r="T7" i="1" s="1"/>
  <c r="T9" i="1" l="1"/>
  <c r="T23" i="1"/>
  <c r="S9" i="1" l="1"/>
</calcChain>
</file>

<file path=xl/comments1.xml><?xml version="1.0" encoding="utf-8"?>
<comments xmlns="http://schemas.openxmlformats.org/spreadsheetml/2006/main">
  <authors>
    <author>Antea Ključe Ileković</author>
  </authors>
  <commentList>
    <comment ref="S8" authorId="0" shapeId="0">
      <text>
        <r>
          <rPr>
            <b/>
            <sz val="9"/>
            <color indexed="81"/>
            <rFont val="Segoe UI"/>
            <charset val="1"/>
          </rPr>
          <t>Antea Ključe Ileković:</t>
        </r>
        <r>
          <rPr>
            <sz val="9"/>
            <color indexed="81"/>
            <rFont val="Segoe UI"/>
            <charset val="1"/>
          </rPr>
          <t xml:space="preserve">
LIMIT I= 316.454.133
LIMIT II=2.100.000 E-DOZVOLE I E-ARHIVA</t>
        </r>
      </text>
    </comment>
  </commentList>
</comments>
</file>

<file path=xl/sharedStrings.xml><?xml version="1.0" encoding="utf-8"?>
<sst xmlns="http://schemas.openxmlformats.org/spreadsheetml/2006/main" count="9232" uniqueCount="373">
  <si>
    <t>RAZDJEL</t>
  </si>
  <si>
    <t>GLAVA</t>
  </si>
  <si>
    <t>UPRAVA</t>
  </si>
  <si>
    <t>NOVI PROGRAMI</t>
  </si>
  <si>
    <t>FUNKCIJE</t>
  </si>
  <si>
    <t>05</t>
  </si>
  <si>
    <t>4</t>
  </si>
  <si>
    <t>3</t>
  </si>
  <si>
    <t>2</t>
  </si>
  <si>
    <t>0443</t>
  </si>
  <si>
    <t>A</t>
  </si>
  <si>
    <t>A576007</t>
  </si>
  <si>
    <t>Plaće za redovan rad</t>
  </si>
  <si>
    <t>Plaće za prekovremeni rad</t>
  </si>
  <si>
    <t>Ostali rashodi za zaposlene</t>
  </si>
  <si>
    <t>Doprinosi za obvezno zdravstveno osiguranje</t>
  </si>
  <si>
    <t>Doprinosi za obav. osig. u slučaju nezaposlenosti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</si>
  <si>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</si>
  <si>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</si>
  <si>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</si>
  <si>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</si>
  <si>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 xml:space="preserve">Materijal i sirovine                                  </t>
  </si>
  <si>
    <t xml:space="preserve">Energija                                                         </t>
  </si>
  <si>
    <t>Sitni inventar i auto gume</t>
  </si>
  <si>
    <t>Službena, radna i zaštitna odjeća i obuća</t>
  </si>
  <si>
    <t xml:space="preserve">Usluge telefona, pošte i prijevoza               </t>
  </si>
  <si>
    <t>Usluge promidžbe i informiranja</t>
  </si>
  <si>
    <t xml:space="preserve">Komunalne usluge                                     </t>
  </si>
  <si>
    <t>Zakupnine i najamnine</t>
  </si>
  <si>
    <t>Zdravstvene i veterinarske usluge</t>
  </si>
  <si>
    <t xml:space="preserve">Intelektualne i osobne usluge                      </t>
  </si>
  <si>
    <t xml:space="preserve">Ostale usluge                                           </t>
  </si>
  <si>
    <t>Reprezentacija</t>
  </si>
  <si>
    <t>Bankarske usluge i usluge platnog prometa</t>
  </si>
  <si>
    <t>Zatezne kamate</t>
  </si>
  <si>
    <t>Ostali nespomenuti financijski rashodi</t>
  </si>
  <si>
    <t>3502</t>
  </si>
  <si>
    <t>A576056</t>
  </si>
  <si>
    <t>Računalne usluge</t>
  </si>
  <si>
    <t>Naknada za rad predst. i izvrš. tijela, povjerenstava  i sl.</t>
  </si>
  <si>
    <t>Članarine</t>
  </si>
  <si>
    <t>3501</t>
  </si>
  <si>
    <t>A576060</t>
  </si>
  <si>
    <t>Materijal i sirovine</t>
  </si>
  <si>
    <t>Komunalne usluge</t>
  </si>
  <si>
    <t>Ostale usluge</t>
  </si>
  <si>
    <t>0620</t>
  </si>
  <si>
    <t>Naknade troškova osobama izvan radnog odnosa</t>
  </si>
  <si>
    <t>3910</t>
  </si>
  <si>
    <t>K</t>
  </si>
  <si>
    <t>Ostali građevinski objekti</t>
  </si>
  <si>
    <t>K576116</t>
  </si>
  <si>
    <t>Zakupnine i najamnine (licence)</t>
  </si>
  <si>
    <t>Licence</t>
  </si>
  <si>
    <t xml:space="preserve">Usluge promidžbe i informiranja </t>
  </si>
  <si>
    <t>SANACIJA OSJEČKE TVRĐE</t>
  </si>
  <si>
    <t>Kapitalne pomoći unutar općeg proračuna</t>
  </si>
  <si>
    <t>A576150</t>
  </si>
  <si>
    <t>DJELOVANJE NA UNAPREĐENJU PROSTORNOG UREĐENJA</t>
  </si>
  <si>
    <t>Uslugr promidžbe i informiranja</t>
  </si>
  <si>
    <t>Tekuće pomoći unutar opće države</t>
  </si>
  <si>
    <t>Tekuće donacije u novcu</t>
  </si>
  <si>
    <t>A576151</t>
  </si>
  <si>
    <t>K576155</t>
  </si>
  <si>
    <t>OPREMANJE ZGRADA</t>
  </si>
  <si>
    <t xml:space="preserve">Usluge tekućeg i investicijskog održavanja </t>
  </si>
  <si>
    <t>Ostala prava - Ulaganja na tuđoj imovini</t>
  </si>
  <si>
    <t>Uredska oprema i namještaj</t>
  </si>
  <si>
    <t>Komunikacijska oprema</t>
  </si>
  <si>
    <t>Oprema za održavanje i zaštitu</t>
  </si>
  <si>
    <t>Uređaji, strojevi i oprema za ostale namjene</t>
  </si>
  <si>
    <t>K576157</t>
  </si>
  <si>
    <t>INFORMATIZACIJA UPRAVE</t>
  </si>
  <si>
    <t>Ulaganja u računalne programe</t>
  </si>
  <si>
    <t>A576181</t>
  </si>
  <si>
    <t>ODRŽAVANJE VOZNOG PARKA</t>
  </si>
  <si>
    <t>Energija</t>
  </si>
  <si>
    <t>Usluge tekućeg i investicijskog održavanja</t>
  </si>
  <si>
    <t>A576187</t>
  </si>
  <si>
    <t>A576190</t>
  </si>
  <si>
    <t>TEHNIČKI PREGLEDI</t>
  </si>
  <si>
    <t>PRAĆENJE UPRAVNOG POSTUPANJA I DONOŠENJE RJEŠENJA</t>
  </si>
  <si>
    <t>A576199</t>
  </si>
  <si>
    <t>PROSTORNO UREĐENJE PODRUČJA NASELJENIH ROMIMA</t>
  </si>
  <si>
    <t>Ostali nespomenuti rashodi poslovanja</t>
  </si>
  <si>
    <t>A576192</t>
  </si>
  <si>
    <t>3504</t>
  </si>
  <si>
    <t>0610</t>
  </si>
  <si>
    <t>K576202</t>
  </si>
  <si>
    <t>STAMBENO ZBRINJAVANJE INVALIDA IZ DOMOVINSKOG RATA</t>
  </si>
  <si>
    <t>Stambeni objekti</t>
  </si>
  <si>
    <t>A576256</t>
  </si>
  <si>
    <t>SVEUKUPNO</t>
  </si>
  <si>
    <t>OPĆI PRIHODI I PRIMICI</t>
  </si>
  <si>
    <t>SREDSTVA UČEŠĆA ZA POMOĆI</t>
  </si>
  <si>
    <t>SREDSTVA UČEŠĆA ZA ZAJMOVE</t>
  </si>
  <si>
    <t>NAMJENSKI PRIMICI OD INO. ZADUŽIVANJA</t>
  </si>
  <si>
    <t>POD LIMITOM</t>
  </si>
  <si>
    <t>L</t>
  </si>
  <si>
    <t>OSTALI PRIHODI ZA POSEBNE NAMJENE</t>
  </si>
  <si>
    <t>POMOĆI EU</t>
  </si>
  <si>
    <t>OSTALE POMOĆI</t>
  </si>
  <si>
    <t>DONACIJE</t>
  </si>
  <si>
    <t>ZADUŽENJE</t>
  </si>
  <si>
    <t>DRUGI IZVORI</t>
  </si>
  <si>
    <t>076</t>
  </si>
  <si>
    <t>3503</t>
  </si>
  <si>
    <t>3505</t>
  </si>
  <si>
    <t>POD LIMITOM     (11, 12, 13, 83)</t>
  </si>
  <si>
    <t>DRUGI IZVORI         (43, 51, 52)</t>
  </si>
  <si>
    <t xml:space="preserve">076   MINISTARSTVO GRADITELJSTVA I PROSTORNOGA UREĐENJA  </t>
  </si>
  <si>
    <t>076          ZADANI LIMIT U RIZNICI</t>
  </si>
  <si>
    <t>07605   MINISTARSTVO GRADITELJSTVA I PROSTORNOGA UREĐENJA</t>
  </si>
  <si>
    <t>07605                            ZADANI LIMIT U RIZNICI</t>
  </si>
  <si>
    <t>07605                                                  RAZLIKA</t>
  </si>
  <si>
    <t>07605                                                        UKUPNO</t>
  </si>
  <si>
    <t>20</t>
  </si>
  <si>
    <t>OSTALI NAMJENSKI PRIHODI</t>
  </si>
  <si>
    <t>POD LIMITOM          (11)</t>
  </si>
  <si>
    <t>A551000</t>
  </si>
  <si>
    <t xml:space="preserve">ADMINISTRACIJA I UPRAVLJANJE PROMETOM I POSREDOVANJE NEKRETNINA </t>
  </si>
  <si>
    <t>Plaće u naravi</t>
  </si>
  <si>
    <t>Ostale naknade troškova zaposlenicima</t>
  </si>
  <si>
    <t>Materijal i dijelovi za tekuće i investicijsko održavanje</t>
  </si>
  <si>
    <t>Usluge telefona, pošte i prijevoza</t>
  </si>
  <si>
    <t xml:space="preserve">Ostali nespomenuti financijski rashodi </t>
  </si>
  <si>
    <t>A551007</t>
  </si>
  <si>
    <t>ADMIJISTRACIJA I UPRAVLJANJE DRUŠTVENO POTICANOM STANOGRADNJOM</t>
  </si>
  <si>
    <t>A551009</t>
  </si>
  <si>
    <t>A551010</t>
  </si>
  <si>
    <t>A551011</t>
  </si>
  <si>
    <t>A551012</t>
  </si>
  <si>
    <t>A551013</t>
  </si>
  <si>
    <t>K260345</t>
  </si>
  <si>
    <t>KUPOVANJE ODREĐENIH NEKRETNINA ZA RAČUN RH, TE DAVANJE ZAJMOVA DOMAĆIM FIZIČKIM OSOBAMA</t>
  </si>
  <si>
    <t>Kamate za primljene kredite i zajmove od jav.sekt.</t>
  </si>
  <si>
    <t>K551003</t>
  </si>
  <si>
    <t>INFORMATIZACIJA APN</t>
  </si>
  <si>
    <t>K551004</t>
  </si>
  <si>
    <t>OPREMANJE APN</t>
  </si>
  <si>
    <t>K551022</t>
  </si>
  <si>
    <t>OBNOVA VOZNOG PARKA</t>
  </si>
  <si>
    <t>Premije osiguranja</t>
  </si>
  <si>
    <t>K576201</t>
  </si>
  <si>
    <t>DRUŠTVENO POTICANA STANOGRADNJA</t>
  </si>
  <si>
    <t>Dani zajmovi neprofitnim organizacijama, građanima i kućanst.</t>
  </si>
  <si>
    <t>T</t>
  </si>
  <si>
    <t>T551024</t>
  </si>
  <si>
    <t>SUBVENCIJE</t>
  </si>
  <si>
    <t>Naknade građanima</t>
  </si>
  <si>
    <t>25</t>
  </si>
  <si>
    <t>POD LIMITOM  (11, 12, 13, 83)</t>
  </si>
  <si>
    <t>0411</t>
  </si>
  <si>
    <t>K251615</t>
  </si>
  <si>
    <t>DRŽAVNA SLUŽBENA KARTOGRAFIJA</t>
  </si>
  <si>
    <t>Pohranjene knjige, umjet. djela i sl. vrijednosti</t>
  </si>
  <si>
    <t>A251923</t>
  </si>
  <si>
    <t>OBVEZE PO SUDSKIM RJEŠENJIMA</t>
  </si>
  <si>
    <t>A664000</t>
  </si>
  <si>
    <t xml:space="preserve">ADMINISTRACIJA I UPRAVLJANJE DRŽAVNE GEODETSKE UPRAVE </t>
  </si>
  <si>
    <t>Službeno putovanje</t>
  </si>
  <si>
    <t xml:space="preserve">Usluge telefona, pošte i prijevoza </t>
  </si>
  <si>
    <t>Pristojbe i naknade</t>
  </si>
  <si>
    <t>A664001</t>
  </si>
  <si>
    <t>ODRŽAVANJE KATASTRA ZEMLJIŠTA I USPOSTAVA KATASTRA NEKRETNINA</t>
  </si>
  <si>
    <t>A664002</t>
  </si>
  <si>
    <t>TEMELJNE GEODETSKE OSNOVE DRŽAVNE IZMJERE</t>
  </si>
  <si>
    <t>A664003</t>
  </si>
  <si>
    <t>PROSTORNI INFORMACIJSKI SUSTAV</t>
  </si>
  <si>
    <t>A664004</t>
  </si>
  <si>
    <t>USPOSTAVA I ODRŽAVANJE GRANIČNE CRTE RH</t>
  </si>
  <si>
    <t>A664006</t>
  </si>
  <si>
    <t>REGISTAR PROSTORNIH JEDINICA RH</t>
  </si>
  <si>
    <t>T664009</t>
  </si>
  <si>
    <t>KATASTAR NEKRETNINA DOLINE NERETVE</t>
  </si>
  <si>
    <t>T664010</t>
  </si>
  <si>
    <t>UREĐENJE POSJEDOVNE I VLASNIČKO PRAVNE EVIDENCIJE NA OTOCIMA</t>
  </si>
  <si>
    <t>K664012</t>
  </si>
  <si>
    <t>Prijevozna sredstva u cestovnom prometu</t>
  </si>
  <si>
    <t>K664013</t>
  </si>
  <si>
    <t>Dodatna ulaganja na postrojenjima i opremi</t>
  </si>
  <si>
    <t>K664014</t>
  </si>
  <si>
    <t xml:space="preserve">IZGRADNJA I OPREMANJE POSLOVNIH PROSTORA UPRAVE I OBJEKATA GEODETSKE INFRASTRUKTURE </t>
  </si>
  <si>
    <t>Poslovni objekti</t>
  </si>
  <si>
    <t>Instrumenti, uređaji i strojevi</t>
  </si>
  <si>
    <t>A664021</t>
  </si>
  <si>
    <t>REGISTRACIJA POLJOPRIVREDNOG ZEMLJIŠTA U VLASNIŠTVU RH</t>
  </si>
  <si>
    <t>K664031</t>
  </si>
  <si>
    <t>K664032</t>
  </si>
  <si>
    <t>UKNJIŽBA NEKRETNINA SA PRAVOM VLASNIŠTVA ILI DRUGIM STVARNIM PRAVOM</t>
  </si>
  <si>
    <t>A664033</t>
  </si>
  <si>
    <t>USPOSTAVA NACIONALNE STRUKTURE PROSTORNIH PODATAKA</t>
  </si>
  <si>
    <t>A664034</t>
  </si>
  <si>
    <t>VOĐENJE I ODRŽAVANJE ZAJEDNIČKOG INFORMACIJSKOG SUSTAVA ZEMLJIŠNIH KNJIGA I KATASTRA</t>
  </si>
  <si>
    <t>K664035</t>
  </si>
  <si>
    <t>SUSTAV ZA IDENTIFIKACIJU ZEMLJIŠNIH ČESTICA (LPIS)</t>
  </si>
  <si>
    <t>K664038</t>
  </si>
  <si>
    <t>IPA 2010 - ILAS IMPLEMENTACIJA INTEGRIRANOG SUSTAVA ZEMLJIŠNE ADMINISTRACIJE</t>
  </si>
  <si>
    <t>T551023</t>
  </si>
  <si>
    <t>ZAJMOVI ZA POTICANJE PRODAJE STANOVA</t>
  </si>
  <si>
    <t>Plaće (bruto)</t>
  </si>
  <si>
    <t>E</t>
  </si>
  <si>
    <t>e1</t>
  </si>
  <si>
    <t>Doprinosi na plaće</t>
  </si>
  <si>
    <t>Naknade troškova zaposlenima</t>
  </si>
  <si>
    <t>Rashodi za materijal i energiju</t>
  </si>
  <si>
    <t>Rashodi za usluge</t>
  </si>
  <si>
    <t>Kamate na primljene kredite i zajmove</t>
  </si>
  <si>
    <t>Ostali financijski rashodi</t>
  </si>
  <si>
    <t>Pomoći unutar opće države</t>
  </si>
  <si>
    <t>Tekuće donacije</t>
  </si>
  <si>
    <t>Nematerijalna imovina</t>
  </si>
  <si>
    <t>Građevinski objekti</t>
  </si>
  <si>
    <t>Postrojenja i oprema</t>
  </si>
  <si>
    <t>Prijevozna sredstva</t>
  </si>
  <si>
    <t>Nematerijalna proizvedena imovina</t>
  </si>
  <si>
    <t>Plemeniti metali i ostale pohranjene vrijednosti</t>
  </si>
  <si>
    <t>Izdaci za dane zajmove neprofitnim org,građanima i kućanstvima</t>
  </si>
  <si>
    <t>k</t>
  </si>
  <si>
    <t>Rashodi za zaposlene</t>
  </si>
  <si>
    <t>Materijalni rashodi</t>
  </si>
  <si>
    <t>Financujski rashodi</t>
  </si>
  <si>
    <t>Pomoći dane u inozem. i unutar opće države</t>
  </si>
  <si>
    <t>Naknade građanima i kućanstvima na temelju osiguranja i druge naknade</t>
  </si>
  <si>
    <t>Ostali rashodi</t>
  </si>
  <si>
    <t>Rashodi za nabavu neproizvedene imovine</t>
  </si>
  <si>
    <t>Rashodi za nabavu proizvedene dugot.imovine</t>
  </si>
  <si>
    <t>Rashodi za nab.pl.met. i ost.pohranjen.vrijed.</t>
  </si>
  <si>
    <t>Rashodi za dodatna ulaganja na nefin. Imovini</t>
  </si>
  <si>
    <t>Izdaci za dane zajmove</t>
  </si>
  <si>
    <t>RESURSI</t>
  </si>
  <si>
    <t>TAJNIŠTVO</t>
  </si>
  <si>
    <t>INSPEKCIJA</t>
  </si>
  <si>
    <t>UPRAVA ZA INSPEKCIJSKE POSLOVE</t>
  </si>
  <si>
    <t>GRADITELJSTVO</t>
  </si>
  <si>
    <t>I</t>
  </si>
  <si>
    <t>Z</t>
  </si>
  <si>
    <t>PROJEKT IMPLEMENTACIJE INTEGRIRANOG SUSTAVA ZEMLJIŠNE ADMINISTRACIJE (IBRD ZAJAM BR. 8086-HR)</t>
  </si>
  <si>
    <t>Dodatna ulaganja na građevinskim objektima</t>
  </si>
  <si>
    <t>USPOSTAVA KATASTRA NEKRETNINA U FUNKCIJI RACIONALNOG UPRAVLJANJA ZEMLJIŠTEM - IZVANREDNI PROGRAM</t>
  </si>
  <si>
    <t>ENERG.EFIKAS.</t>
  </si>
  <si>
    <t>ZADRŽAVANJE NEZAKONITO IZGRAĐENIH ZGRADA</t>
  </si>
  <si>
    <t>A538053</t>
  </si>
  <si>
    <t>A538050</t>
  </si>
  <si>
    <t>A538049</t>
  </si>
  <si>
    <t>A538051</t>
  </si>
  <si>
    <t>K664040</t>
  </si>
  <si>
    <t>A664039</t>
  </si>
  <si>
    <r>
      <t>OPĆI PRIHODI I PRIMICI-</t>
    </r>
    <r>
      <rPr>
        <b/>
        <sz val="9"/>
        <color rgb="FFFF0000"/>
        <rFont val="Times New Roman"/>
        <family val="1"/>
        <charset val="238"/>
      </rPr>
      <t>skupina konta 51</t>
    </r>
  </si>
  <si>
    <r>
      <t xml:space="preserve">OPĆI PRIHODI I PRIMICI </t>
    </r>
    <r>
      <rPr>
        <b/>
        <sz val="9"/>
        <color rgb="FFFF0000"/>
        <rFont val="Times New Roman"/>
        <family val="1"/>
        <charset val="238"/>
      </rPr>
      <t>skupina konta 51</t>
    </r>
  </si>
  <si>
    <t>ADMINISTRACIJA I UPRAVLJANJE  PROSTORNIM UREĐENJEM I GRADITELJSTVOM</t>
  </si>
  <si>
    <t>Naknade građanima i kućanstvima u novcu</t>
  </si>
  <si>
    <t>RAZLIKA</t>
  </si>
  <si>
    <t>T538056</t>
  </si>
  <si>
    <t>PROVEDBA PROJEKTA INTELIGENTNA ENERGIJA EUROPE (CROSKILLS)</t>
  </si>
  <si>
    <t>PROVEDBA PROJEKTA INTELIGENTNA ENERGIJA EUROPE (EPBD-CA)</t>
  </si>
  <si>
    <t>UNAPREĐENJE STANOVANJA I KOMUNALNOG GOSPODARSTVA</t>
  </si>
  <si>
    <t>PRIBAVLJANJE STANOVA (NAJAM)</t>
  </si>
  <si>
    <t>POTICANJE MJERA ZA POBOLJŠANJE ENERGETSKE UČINKOVITOSTI</t>
  </si>
  <si>
    <t>K551026</t>
  </si>
  <si>
    <t>K551025</t>
  </si>
  <si>
    <t>T538061</t>
  </si>
  <si>
    <t>PROSTORNO UREĐENJE</t>
  </si>
  <si>
    <t>PROST. UREĐENJE</t>
  </si>
  <si>
    <t>ENERGETSKA  OBNOVA ZGRADA JAVNOG SEKTORA</t>
  </si>
  <si>
    <t>IZDAVANJE DOZVOLA ZA ZAHVATE U PROSTORU I GRAĐEVINE</t>
  </si>
  <si>
    <t>IZGRADNJA I OPREMANJE PODRUČNIH UREDA ZA KATASTAR</t>
  </si>
  <si>
    <t>NADZOR GRAĐENJA</t>
  </si>
  <si>
    <t>EUROPSKA TERITORIJALNA SURADNJA – MEĐUREGIONALNI PROGRAM URBACT</t>
  </si>
  <si>
    <t>STRUČNI ISPITI I DRUGE AKTIVNOSTI OVLAŠĆIVANJA FIZIČKIH I PRAVNIH OSOBA</t>
  </si>
  <si>
    <t>EUROPSKA TERITORIJALNA SURADNJA – MEĐUREGIONALNI PROGRAM ESPON</t>
  </si>
  <si>
    <t>A538065</t>
  </si>
  <si>
    <t>07610   HRVATSKI ZAVOD ZA PROSTORNI RAZVOJ</t>
  </si>
  <si>
    <t>07610                            ZADANI LIMIT U RIZNICI</t>
  </si>
  <si>
    <t>07610                                                      UKUPNO</t>
  </si>
  <si>
    <t>10</t>
  </si>
  <si>
    <t>A538067</t>
  </si>
  <si>
    <t>A576270</t>
  </si>
  <si>
    <t>A576269</t>
  </si>
  <si>
    <t>IZRADA I PRAĆENJE PROVEDBE DOKUMENATA PROSTORNOG UREĐENJA</t>
  </si>
  <si>
    <t>INFORMACIJSKI SUSTAV PROSTORNOG UREĐENJA - ISPU</t>
  </si>
  <si>
    <t>A551027</t>
  </si>
  <si>
    <t xml:space="preserve">ADMINISTRACIJA I UPRAVLJANJE  </t>
  </si>
  <si>
    <t xml:space="preserve">Naknade šteta pravnim i fizičkim osobama </t>
  </si>
  <si>
    <t>Kapitalne pomoći unutar opće države</t>
  </si>
  <si>
    <t>T538068</t>
  </si>
  <si>
    <t>SANACIJA ŠTETA OD POPLAVA</t>
  </si>
  <si>
    <t>T551028</t>
  </si>
  <si>
    <t>Naknade građanima i kućanstvima u naravi</t>
  </si>
  <si>
    <t>15</t>
  </si>
  <si>
    <t>07615   AZONIZ</t>
  </si>
  <si>
    <t>07615                           ZADANI LIMIT U RIZNICI</t>
  </si>
  <si>
    <t>07615                                                 RAZLIKA</t>
  </si>
  <si>
    <t>07615                                                  UKUPNO</t>
  </si>
  <si>
    <t>A876001</t>
  </si>
  <si>
    <t>GRADITELJSTVO I ENERGETIKA</t>
  </si>
  <si>
    <t>DOZVOLE</t>
  </si>
  <si>
    <t>UPRAVA ZA  GRADITELJSTVO I ENERGETIKU</t>
  </si>
  <si>
    <t xml:space="preserve">UPRAVA ZA PROSTORNO UREĐENJE                      </t>
  </si>
  <si>
    <t xml:space="preserve">E - INSPEKCIJA </t>
  </si>
  <si>
    <t>A538070</t>
  </si>
  <si>
    <t>T538072</t>
  </si>
  <si>
    <t>Tekuće pomoći temeljem prijenosa sredstava EU</t>
  </si>
  <si>
    <t xml:space="preserve">Tekući prijenosi sredstava EU subjektima izvan proračuna </t>
  </si>
  <si>
    <t>EUROPSKI FOND ZA REGIONALNI RAZVOJ</t>
  </si>
  <si>
    <t>IZVOR</t>
  </si>
  <si>
    <t>STRUČNO - ANALITIČKI, UPRAVNI I NORMATIVNI POSLOVI GRADITELJSTVA I USKLAĐIVANJE SA ZAKONODAVSTVOM EU</t>
  </si>
  <si>
    <t>PLANIRANJE PRORAČUNA 2016</t>
  </si>
  <si>
    <t>DRUGI IZVORI         (43, 51, 52, 563)</t>
  </si>
  <si>
    <t>Tekuće pomoći proračunskim korisnicima drugih proračuna</t>
  </si>
  <si>
    <t>30</t>
  </si>
  <si>
    <t>07630                                                      UKUPNO</t>
  </si>
  <si>
    <t>07630                                                 RAZLIKA</t>
  </si>
  <si>
    <t>07630                            ZADANI LIMIT U RIZNICI</t>
  </si>
  <si>
    <t>07625         DRŽAVNA GEODETSKA UPRAVA</t>
  </si>
  <si>
    <t>07625                            ZADANI LIMIT U RIZNICI</t>
  </si>
  <si>
    <t>07625                                                   RAZLIKA</t>
  </si>
  <si>
    <t>07625                                                      UKUPNO</t>
  </si>
  <si>
    <t>07620         AGENCIJA ZA PRAVNI PROMET I POSREDOVANJE NEKRETNINAMA</t>
  </si>
  <si>
    <t>07620                            ZADANI LIMIT U RIZNICI</t>
  </si>
  <si>
    <t>07620                                                   RAZLIKA</t>
  </si>
  <si>
    <t>07620                                                        UKUPNO</t>
  </si>
  <si>
    <t>07610                                                 RAZLIKA</t>
  </si>
  <si>
    <t>07630 AGENCIJA ZA OBNOVU OSJEČKE TVRĐE</t>
  </si>
  <si>
    <t>Osobni automobili</t>
  </si>
  <si>
    <t>T551029</t>
  </si>
  <si>
    <t>Doprinosi za obvezno osig. U slučaju nezaposlenosti</t>
  </si>
  <si>
    <t>Strčno usavršavanje zaposlenika</t>
  </si>
  <si>
    <r>
      <t>DRUGI IZVORI       (</t>
    </r>
    <r>
      <rPr>
        <b/>
        <sz val="10"/>
        <color rgb="FFFF0000"/>
        <rFont val="Times New Roman"/>
        <family val="1"/>
        <charset val="238"/>
      </rPr>
      <t>11-skupina 51</t>
    </r>
    <r>
      <rPr>
        <b/>
        <sz val="10"/>
        <rFont val="Times New Roman"/>
        <family val="1"/>
        <charset val="238"/>
      </rPr>
      <t>,43,51,52,81)</t>
    </r>
  </si>
  <si>
    <r>
      <t xml:space="preserve">OSTALI NAMJENSKI PRIHODI </t>
    </r>
    <r>
      <rPr>
        <b/>
        <sz val="9"/>
        <color rgb="FFFF0000"/>
        <rFont val="Times New Roman"/>
        <family val="1"/>
        <charset val="238"/>
      </rPr>
      <t>skupina konta 51</t>
    </r>
  </si>
  <si>
    <t>IPA 2012 FF RAC komponenta I: „Jačanje kapaciteta za energetsku učinkovitost u zgradarstvu u Republici Hrvatskoj“</t>
  </si>
  <si>
    <r>
      <t>OSTALI PRIHODI ZA POSEBNE NAMJENE-</t>
    </r>
    <r>
      <rPr>
        <b/>
        <sz val="9"/>
        <color rgb="FFFF0000"/>
        <rFont val="Times New Roman"/>
        <family val="1"/>
        <charset val="238"/>
      </rPr>
      <t>skupina konta 51</t>
    </r>
  </si>
  <si>
    <t>Evidentiranje cesta</t>
  </si>
  <si>
    <t>Kaatastar vodova</t>
  </si>
  <si>
    <t>DRUGI IZVORI    (31,43, 51, 52, 561, 563, 61)</t>
  </si>
  <si>
    <t>OBNOVA DJELOVA URBANIH SREDINA NA ENERGETSKI UČINKOVIT NAČIN</t>
  </si>
  <si>
    <t>POD LIMITOM     (11)</t>
  </si>
  <si>
    <t>DRUGI IZVORI         (52)</t>
  </si>
  <si>
    <t>VLASTITI PRIHODI</t>
  </si>
  <si>
    <t xml:space="preserve">EUROPSKI SOCIJALNI FOND </t>
  </si>
  <si>
    <t>DRUGI IZVORI         (43)</t>
  </si>
  <si>
    <t>Pomoći proračunskim korisnicima drugih proračuna</t>
  </si>
  <si>
    <t>OPERATIVNI PROGRAM KONKURENTNOST I KOHEZIJA 2014.-2020.  (E-NEKRETNINE)</t>
  </si>
  <si>
    <t>OP KONKURENTNOST I KOHEZIJA PRIORITET 2 - UPRAVLJANJE ZEMLJIŠNIM PODACIMA</t>
  </si>
  <si>
    <t>T664042</t>
  </si>
  <si>
    <t>A664041</t>
  </si>
  <si>
    <t xml:space="preserve">OPERATIVNI PROGRAM UČINKOVITI LJUDSKI POTENCIJALI PRIORITET 4 - JAČANJE KAPACITETA SLUŽBENIKA DGU </t>
  </si>
  <si>
    <t>T538073</t>
  </si>
  <si>
    <t>T664043</t>
  </si>
  <si>
    <t>077</t>
  </si>
  <si>
    <t>A902001</t>
  </si>
  <si>
    <t>E - DOZVOLE  I   E-ARHIVA</t>
  </si>
  <si>
    <r>
      <rPr>
        <b/>
        <sz val="9.85"/>
        <rFont val="Times New Roman"/>
        <family val="1"/>
        <charset val="238"/>
      </rPr>
      <t>NADZOR NAD RADOM  OVLAŠTENIH OSOBA</t>
    </r>
    <r>
      <rPr>
        <b/>
        <sz val="9.85"/>
        <color indexed="8"/>
        <rFont val="Times New Roman"/>
        <family val="1"/>
      </rPr>
      <t xml:space="preserve"> ZA PROVOĐENJE ENERGETSKIH PREGLEDA I ENERGETSKO CERTIFICIRANJE</t>
    </r>
  </si>
  <si>
    <t>GE</t>
  </si>
  <si>
    <t>PU</t>
  </si>
  <si>
    <t>D</t>
  </si>
  <si>
    <t>IZVRŠENJE 10.10.2016.</t>
  </si>
  <si>
    <t>ENERGETSKA UČINKOVITOST I AŽURIRANJE BAZA PODATAKA (ENERGETIKA I GRADITELJSTVO)</t>
  </si>
  <si>
    <t>A538071</t>
  </si>
  <si>
    <t>PROCJENA VRIJEDNOSTI NEKRETNINA</t>
  </si>
  <si>
    <t xml:space="preserve">Računalne usluge   </t>
  </si>
  <si>
    <t>KATASTAR ZGRADA (REFORMSKA MJERA UVOĐENJE POREZA NA NEKRETNINE)</t>
  </si>
  <si>
    <t>SUPREME PROJEKT – PROSTORNO PLANIRANJE MORA</t>
  </si>
  <si>
    <t>EUROPSKI FOND ZA POMORSTVO I RIBARSTVO</t>
  </si>
  <si>
    <t>USPOSTAVA I RAZVOJ ISPU</t>
  </si>
  <si>
    <t>A538075</t>
  </si>
  <si>
    <t>Kapitalne pomoći proračunskim korisnicima drugih proračuna</t>
  </si>
  <si>
    <t>T576271</t>
  </si>
  <si>
    <t>l</t>
  </si>
  <si>
    <t>T664044</t>
  </si>
  <si>
    <t xml:space="preserve">PLANIRANJE PRORAČUNA 2017 </t>
  </si>
  <si>
    <t xml:space="preserve">PROJEKCIJA PRORAČUNA 2018 </t>
  </si>
  <si>
    <t xml:space="preserve">PROJEKCIJA PRORAČUNA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</si>
</sst>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</font>
    <font>
      <sz val="6"/>
      <name val="Times New Roman"/>
      <family val="1"/>
      <charset val="238"/>
    </font>
    <font>
      <b/>
      <sz val="8"/>
      <name val="Times New Roman"/>
      <family val="1"/>
    </font>
    <font>
      <sz val="7"/>
      <name val="Arial"/>
      <family val="2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9"/>
      <color indexed="8"/>
      <name val="Times New Roman"/>
      <family val="1"/>
    </font>
    <font>
      <sz val="9.85"/>
      <color indexed="8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17"/>
      <name val="Calibri"/>
      <family val="2"/>
      <charset val="238"/>
    </font>
    <font>
      <sz val="9.85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</font>
    <font>
      <sz val="8"/>
      <name val="Times New Roman CE"/>
      <family val="1"/>
      <charset val="238"/>
    </font>
    <font>
      <b/>
      <sz val="9.85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0"/>
      <color indexed="9"/>
      <name val="Times New Roman"/>
      <family val="1"/>
    </font>
    <font>
      <b/>
      <sz val="8"/>
      <color indexed="9"/>
      <name val="Times New Roman"/>
      <family val="1"/>
    </font>
    <font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9"/>
      <name val="Arial"/>
      <family val="2"/>
    </font>
    <font>
      <b/>
      <sz val="12"/>
      <color indexed="9"/>
      <name val="Times New Roman"/>
      <family val="1"/>
    </font>
    <font>
      <sz val="8"/>
      <color indexed="9"/>
      <name val="Times New Roman"/>
      <family val="1"/>
      <charset val="238"/>
    </font>
    <font>
      <b/>
      <sz val="11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"/>
      <name val="Times New Roman"/>
      <family val="1"/>
      <charset val="238"/>
    </font>
    <font>
      <sz val="9.85"/>
      <name val="Times New Roman"/>
      <family val="1"/>
    </font>
    <font>
      <sz val="10"/>
      <color theme="1"/>
      <name val="Times New Roman"/>
      <family val="1"/>
      <charset val="238"/>
    </font>
    <font>
      <b/>
      <sz val="9.85"/>
      <name val="Times New Roman"/>
      <family val="1"/>
    </font>
    <font>
      <sz val="10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8"/>
      <color rgb="FFFF0000"/>
      <name val="Times New Roman"/>
      <family val="1"/>
    </font>
    <font>
      <sz val="8"/>
      <color theme="1"/>
      <name val="Times New Roman"/>
      <family val="1"/>
      <charset val="238"/>
    </font>
    <font>
      <sz val="9"/>
      <color indexed="81"/>
      <name val="Segoe UI"/>
      <charset val="1"/>
    </font>
    <font>
      <b/>
      <sz val="11"/>
      <color rgb="FF7030A0"/>
      <name val="Times New Roman"/>
      <family val="1"/>
      <charset val="238"/>
    </font>
    <font>
      <b/>
      <sz val="9"/>
      <color indexed="81"/>
      <name val="Segoe UI"/>
      <charset val="1"/>
    </font>
    <font>
      <b/>
      <i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FF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7" fillId="2" borderId="0" applyNumberFormat="0" applyBorder="0" applyAlignment="0" applyProtection="0"/>
    <xf numFmtId="0" fontId="25" fillId="0" borderId="0" applyBorder="0"/>
  </cellStyleXfs>
  <cellXfs count="1057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 textRotation="90" wrapText="1"/>
    </xf>
    <xf numFmtId="0" fontId="5" fillId="0" borderId="0" xfId="1" applyFont="1" applyAlignment="1">
      <alignment horizontal="center" vertical="center" textRotation="90" wrapText="1"/>
    </xf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6" fillId="0" borderId="2" xfId="1" applyNumberFormat="1" applyFont="1" applyFill="1" applyBorder="1" applyAlignment="1">
      <alignment vertical="center" wrapText="1"/>
    </xf>
    <xf numFmtId="49" fontId="2" fillId="0" borderId="0" xfId="1" applyNumberFormat="1" applyFont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11" fillId="12" borderId="4" xfId="1" applyFont="1" applyFill="1" applyBorder="1" applyAlignment="1">
      <alignment horizontal="center" vertical="center" wrapText="1"/>
    </xf>
    <xf numFmtId="0" fontId="11" fillId="12" borderId="1" xfId="1" applyFont="1" applyFill="1" applyBorder="1" applyAlignment="1">
      <alignment vertical="center" wrapText="1"/>
    </xf>
    <xf numFmtId="0" fontId="11" fillId="12" borderId="2" xfId="1" applyFont="1" applyFill="1" applyBorder="1" applyAlignment="1">
      <alignment vertical="center" wrapText="1"/>
    </xf>
    <xf numFmtId="0" fontId="11" fillId="12" borderId="3" xfId="1" applyFont="1" applyFill="1" applyBorder="1" applyAlignment="1">
      <alignment vertical="center" wrapText="1"/>
    </xf>
    <xf numFmtId="0" fontId="20" fillId="12" borderId="3" xfId="1" applyNumberFormat="1" applyFont="1" applyFill="1" applyBorder="1" applyAlignment="1">
      <alignment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19" fillId="0" borderId="16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21" fillId="0" borderId="4" xfId="1" applyNumberFormat="1" applyFont="1" applyBorder="1" applyAlignment="1">
      <alignment vertical="center" wrapText="1"/>
    </xf>
    <xf numFmtId="0" fontId="19" fillId="0" borderId="4" xfId="1" applyFont="1" applyBorder="1" applyAlignment="1">
      <alignment vertical="center"/>
    </xf>
    <xf numFmtId="0" fontId="19" fillId="0" borderId="17" xfId="1" applyFont="1" applyBorder="1" applyAlignment="1">
      <alignment vertical="center"/>
    </xf>
    <xf numFmtId="0" fontId="19" fillId="0" borderId="15" xfId="1" applyFont="1" applyBorder="1" applyAlignment="1">
      <alignment vertical="center"/>
    </xf>
    <xf numFmtId="0" fontId="22" fillId="0" borderId="4" xfId="1" applyNumberFormat="1" applyFont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0" fontId="19" fillId="0" borderId="17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19" fillId="0" borderId="4" xfId="1" applyFont="1" applyFill="1" applyBorder="1" applyAlignment="1">
      <alignment vertical="center"/>
    </xf>
    <xf numFmtId="0" fontId="21" fillId="0" borderId="4" xfId="1" applyNumberFormat="1" applyFont="1" applyFill="1" applyBorder="1" applyAlignment="1">
      <alignment vertical="center" wrapText="1"/>
    </xf>
    <xf numFmtId="0" fontId="19" fillId="0" borderId="9" xfId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21" fillId="0" borderId="4" xfId="1" applyNumberFormat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18" xfId="1" applyFont="1" applyBorder="1" applyAlignment="1">
      <alignment vertical="center"/>
    </xf>
    <xf numFmtId="0" fontId="7" fillId="0" borderId="4" xfId="1" applyNumberFormat="1" applyFont="1" applyFill="1" applyBorder="1" applyAlignment="1"/>
    <xf numFmtId="0" fontId="23" fillId="0" borderId="4" xfId="1" applyNumberFormat="1" applyFont="1" applyBorder="1" applyAlignment="1">
      <alignment vertical="center" wrapText="1"/>
    </xf>
    <xf numFmtId="0" fontId="23" fillId="0" borderId="4" xfId="1" applyNumberFormat="1" applyFont="1" applyFill="1" applyBorder="1" applyAlignment="1">
      <alignment vertical="center" wrapText="1"/>
    </xf>
    <xf numFmtId="0" fontId="11" fillId="13" borderId="4" xfId="1" applyFont="1" applyFill="1" applyBorder="1" applyAlignment="1">
      <alignment horizontal="center" vertical="center" wrapText="1"/>
    </xf>
    <xf numFmtId="0" fontId="11" fillId="13" borderId="1" xfId="1" applyFont="1" applyFill="1" applyBorder="1" applyAlignment="1">
      <alignment vertical="center" wrapText="1"/>
    </xf>
    <xf numFmtId="0" fontId="11" fillId="13" borderId="2" xfId="1" applyFont="1" applyFill="1" applyBorder="1" applyAlignment="1">
      <alignment vertical="center" wrapText="1"/>
    </xf>
    <xf numFmtId="0" fontId="11" fillId="13" borderId="3" xfId="1" applyFont="1" applyFill="1" applyBorder="1" applyAlignment="1">
      <alignment vertical="center" wrapText="1"/>
    </xf>
    <xf numFmtId="0" fontId="6" fillId="13" borderId="4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vertical="center" wrapText="1"/>
    </xf>
    <xf numFmtId="0" fontId="14" fillId="13" borderId="2" xfId="1" applyFont="1" applyFill="1" applyBorder="1" applyAlignment="1">
      <alignment vertical="center" wrapText="1"/>
    </xf>
    <xf numFmtId="0" fontId="14" fillId="13" borderId="3" xfId="1" applyFont="1" applyFill="1" applyBorder="1" applyAlignment="1">
      <alignment vertical="center" wrapText="1"/>
    </xf>
    <xf numFmtId="0" fontId="6" fillId="13" borderId="3" xfId="1" applyFont="1" applyFill="1" applyBorder="1" applyAlignment="1">
      <alignment vertical="center" wrapText="1"/>
    </xf>
    <xf numFmtId="0" fontId="7" fillId="0" borderId="4" xfId="1" applyFont="1" applyBorder="1" applyAlignment="1">
      <alignment horizontal="center" wrapText="1"/>
    </xf>
    <xf numFmtId="0" fontId="3" fillId="0" borderId="4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0" fillId="13" borderId="3" xfId="1" applyNumberFormat="1" applyFont="1" applyFill="1" applyBorder="1" applyAlignment="1">
      <alignment vertical="center" wrapText="1"/>
    </xf>
    <xf numFmtId="0" fontId="21" fillId="0" borderId="6" xfId="1" applyNumberFormat="1" applyFont="1" applyFill="1" applyBorder="1" applyAlignment="1">
      <alignment vertical="center" wrapText="1"/>
    </xf>
    <xf numFmtId="0" fontId="21" fillId="0" borderId="6" xfId="1" applyNumberFormat="1" applyFont="1" applyBorder="1" applyAlignment="1">
      <alignment vertical="center" wrapText="1"/>
    </xf>
    <xf numFmtId="0" fontId="21" fillId="0" borderId="10" xfId="1" applyNumberFormat="1" applyFont="1" applyBorder="1" applyAlignment="1">
      <alignment vertical="center" wrapText="1"/>
    </xf>
    <xf numFmtId="0" fontId="21" fillId="0" borderId="3" xfId="1" applyNumberFormat="1" applyFont="1" applyBorder="1" applyAlignment="1">
      <alignment vertical="center" wrapText="1"/>
    </xf>
    <xf numFmtId="0" fontId="6" fillId="12" borderId="4" xfId="1" applyFont="1" applyFill="1" applyBorder="1" applyAlignment="1">
      <alignment horizontal="center" vertical="center" wrapText="1"/>
    </xf>
    <xf numFmtId="0" fontId="14" fillId="12" borderId="1" xfId="1" applyFont="1" applyFill="1" applyBorder="1" applyAlignment="1">
      <alignment vertical="center" wrapText="1"/>
    </xf>
    <xf numFmtId="0" fontId="14" fillId="12" borderId="2" xfId="1" applyFont="1" applyFill="1" applyBorder="1" applyAlignment="1">
      <alignment vertical="center" wrapText="1"/>
    </xf>
    <xf numFmtId="0" fontId="14" fillId="12" borderId="3" xfId="1" applyFont="1" applyFill="1" applyBorder="1" applyAlignment="1">
      <alignment vertical="center" wrapText="1"/>
    </xf>
    <xf numFmtId="0" fontId="13" fillId="12" borderId="3" xfId="1" applyFont="1" applyFill="1" applyBorder="1" applyAlignment="1">
      <alignment vertical="center" wrapText="1"/>
    </xf>
    <xf numFmtId="0" fontId="20" fillId="13" borderId="20" xfId="1" applyNumberFormat="1" applyFont="1" applyFill="1" applyBorder="1" applyAlignment="1">
      <alignment vertical="center" wrapText="1"/>
    </xf>
    <xf numFmtId="0" fontId="23" fillId="0" borderId="6" xfId="1" applyNumberFormat="1" applyFont="1" applyBorder="1" applyAlignment="1">
      <alignment vertical="center" wrapText="1"/>
    </xf>
    <xf numFmtId="0" fontId="19" fillId="0" borderId="20" xfId="1" applyFont="1" applyBorder="1" applyAlignment="1">
      <alignment vertical="center"/>
    </xf>
    <xf numFmtId="0" fontId="21" fillId="0" borderId="4" xfId="1" applyNumberFormat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vertical="center" wrapText="1"/>
    </xf>
    <xf numFmtId="0" fontId="19" fillId="0" borderId="5" xfId="1" applyFont="1" applyFill="1" applyBorder="1" applyAlignment="1">
      <alignment vertical="center" wrapText="1"/>
    </xf>
    <xf numFmtId="0" fontId="7" fillId="0" borderId="3" xfId="1" applyFont="1" applyBorder="1"/>
    <xf numFmtId="0" fontId="19" fillId="0" borderId="10" xfId="1" applyFont="1" applyBorder="1" applyAlignment="1">
      <alignment vertical="center"/>
    </xf>
    <xf numFmtId="0" fontId="14" fillId="12" borderId="1" xfId="1" applyFont="1" applyFill="1" applyBorder="1" applyAlignment="1">
      <alignment vertical="center"/>
    </xf>
    <xf numFmtId="0" fontId="14" fillId="12" borderId="2" xfId="1" applyFont="1" applyFill="1" applyBorder="1" applyAlignment="1">
      <alignment vertical="center"/>
    </xf>
    <xf numFmtId="0" fontId="14" fillId="12" borderId="3" xfId="1" applyFont="1" applyFill="1" applyBorder="1" applyAlignment="1">
      <alignment vertical="center"/>
    </xf>
    <xf numFmtId="0" fontId="6" fillId="12" borderId="3" xfId="1" applyFont="1" applyFill="1" applyBorder="1" applyAlignment="1">
      <alignment vertical="center" wrapText="1"/>
    </xf>
    <xf numFmtId="0" fontId="3" fillId="0" borderId="4" xfId="1" applyFont="1" applyBorder="1" applyAlignment="1"/>
    <xf numFmtId="0" fontId="3" fillId="0" borderId="9" xfId="1" applyFont="1" applyBorder="1" applyAlignment="1"/>
    <xf numFmtId="0" fontId="3" fillId="0" borderId="5" xfId="1" applyFont="1" applyBorder="1" applyAlignment="1"/>
    <xf numFmtId="0" fontId="6" fillId="1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28" fillId="0" borderId="4" xfId="1" applyNumberFormat="1" applyFont="1" applyBorder="1" applyAlignment="1">
      <alignment vertical="center" wrapText="1"/>
    </xf>
    <xf numFmtId="0" fontId="4" fillId="0" borderId="0" xfId="1" applyFont="1" applyAlignment="1">
      <alignment vertical="center" textRotation="90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29" fillId="0" borderId="2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horizontal="center" vertical="center" textRotation="90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13" fillId="0" borderId="2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13" fillId="0" borderId="5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3" fillId="0" borderId="8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right" vertical="center" wrapText="1"/>
    </xf>
    <xf numFmtId="1" fontId="14" fillId="4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15" fillId="0" borderId="12" xfId="0" applyNumberFormat="1" applyFont="1" applyFill="1" applyBorder="1" applyAlignment="1">
      <alignment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13" fillId="0" borderId="14" xfId="0" applyNumberFormat="1" applyFont="1" applyFill="1" applyBorder="1" applyAlignment="1">
      <alignment horizontal="right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textRotation="90" wrapText="1"/>
    </xf>
    <xf numFmtId="49" fontId="5" fillId="0" borderId="0" xfId="0" applyNumberFormat="1" applyFont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 wrapText="1"/>
    </xf>
    <xf numFmtId="0" fontId="6" fillId="0" borderId="5" xfId="0" applyNumberFormat="1" applyFont="1" applyFill="1" applyBorder="1" applyAlignment="1">
      <alignment vertical="center" wrapText="1"/>
    </xf>
    <xf numFmtId="1" fontId="14" fillId="3" borderId="5" xfId="0" applyNumberFormat="1" applyFont="1" applyFill="1" applyBorder="1" applyAlignment="1">
      <alignment horizontal="center" vertical="center" wrapText="1"/>
    </xf>
    <xf numFmtId="1" fontId="14" fillId="6" borderId="5" xfId="0" applyNumberFormat="1" applyFont="1" applyFill="1" applyBorder="1" applyAlignment="1">
      <alignment horizontal="center" vertical="center" wrapText="1"/>
    </xf>
    <xf numFmtId="1" fontId="14" fillId="7" borderId="5" xfId="0" applyNumberFormat="1" applyFont="1" applyFill="1" applyBorder="1" applyAlignment="1">
      <alignment horizontal="center" vertical="center" wrapText="1"/>
    </xf>
    <xf numFmtId="1" fontId="14" fillId="8" borderId="5" xfId="0" applyNumberFormat="1" applyFont="1" applyFill="1" applyBorder="1" applyAlignment="1">
      <alignment horizontal="center" vertical="center" wrapText="1"/>
    </xf>
    <xf numFmtId="1" fontId="14" fillId="5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2" xfId="0" applyBorder="1" applyAlignment="1"/>
    <xf numFmtId="0" fontId="5" fillId="0" borderId="2" xfId="0" applyFont="1" applyBorder="1" applyAlignment="1"/>
    <xf numFmtId="0" fontId="6" fillId="6" borderId="2" xfId="0" applyFont="1" applyFill="1" applyBorder="1"/>
    <xf numFmtId="1" fontId="3" fillId="6" borderId="2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5" xfId="0" applyFill="1" applyBorder="1" applyAlignment="1"/>
    <xf numFmtId="0" fontId="9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/>
    <xf numFmtId="0" fontId="31" fillId="11" borderId="5" xfId="0" applyFont="1" applyFill="1" applyBorder="1" applyAlignment="1">
      <alignment horizontal="right" vertical="center" wrapText="1"/>
    </xf>
    <xf numFmtId="1" fontId="3" fillId="11" borderId="5" xfId="0" applyNumberFormat="1" applyFont="1" applyFill="1" applyBorder="1" applyAlignment="1">
      <alignment horizontal="center"/>
    </xf>
    <xf numFmtId="0" fontId="31" fillId="0" borderId="5" xfId="0" applyFont="1" applyFill="1" applyBorder="1" applyAlignment="1">
      <alignment horizontal="right" vertical="center" wrapText="1"/>
    </xf>
    <xf numFmtId="1" fontId="3" fillId="0" borderId="5" xfId="0" applyNumberFormat="1" applyFont="1" applyFill="1" applyBorder="1" applyAlignment="1">
      <alignment horizontal="center"/>
    </xf>
    <xf numFmtId="0" fontId="6" fillId="6" borderId="5" xfId="0" applyNumberFormat="1" applyFont="1" applyFill="1" applyBorder="1" applyAlignment="1">
      <alignment vertical="center" wrapText="1"/>
    </xf>
    <xf numFmtId="1" fontId="14" fillId="6" borderId="5" xfId="0" applyNumberFormat="1" applyFont="1" applyFill="1" applyBorder="1" applyAlignment="1">
      <alignment horizontal="center" vertical="center" textRotation="90" wrapText="1"/>
    </xf>
    <xf numFmtId="3" fontId="8" fillId="6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vertical="center" textRotation="90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6" fillId="0" borderId="2" xfId="0" applyNumberFormat="1" applyFont="1" applyFill="1" applyBorder="1" applyAlignment="1">
      <alignment vertical="center" wrapText="1"/>
    </xf>
    <xf numFmtId="49" fontId="26" fillId="0" borderId="0" xfId="0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textRotation="90"/>
    </xf>
    <xf numFmtId="0" fontId="18" fillId="15" borderId="1" xfId="0" applyFont="1" applyFill="1" applyBorder="1" applyAlignment="1">
      <alignment horizontal="center" vertical="center"/>
    </xf>
    <xf numFmtId="0" fontId="17" fillId="15" borderId="2" xfId="0" applyNumberFormat="1" applyFont="1" applyFill="1" applyBorder="1" applyAlignment="1">
      <alignment horizontal="center" vertical="center"/>
    </xf>
    <xf numFmtId="0" fontId="5" fillId="15" borderId="2" xfId="0" applyNumberFormat="1" applyFont="1" applyFill="1" applyBorder="1" applyAlignment="1">
      <alignment horizontal="center" vertical="center"/>
    </xf>
    <xf numFmtId="0" fontId="11" fillId="15" borderId="2" xfId="0" applyNumberFormat="1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1" fontId="14" fillId="6" borderId="5" xfId="0" applyNumberFormat="1" applyFont="1" applyFill="1" applyBorder="1" applyAlignment="1">
      <alignment horizontal="center" vertical="center"/>
    </xf>
    <xf numFmtId="1" fontId="14" fillId="10" borderId="5" xfId="0" applyNumberFormat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vertical="center" wrapText="1"/>
    </xf>
    <xf numFmtId="3" fontId="8" fillId="6" borderId="4" xfId="0" applyNumberFormat="1" applyFont="1" applyFill="1" applyBorder="1" applyAlignment="1">
      <alignment horizontal="right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" fontId="11" fillId="11" borderId="5" xfId="0" applyNumberFormat="1" applyFont="1" applyFill="1" applyBorder="1" applyAlignment="1">
      <alignment horizontal="center" vertical="center"/>
    </xf>
    <xf numFmtId="3" fontId="8" fillId="11" borderId="4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31" fillId="15" borderId="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vertical="center" wrapText="1"/>
    </xf>
    <xf numFmtId="0" fontId="11" fillId="12" borderId="2" xfId="0" applyFont="1" applyFill="1" applyBorder="1" applyAlignment="1">
      <alignment vertical="center" wrapText="1"/>
    </xf>
    <xf numFmtId="0" fontId="11" fillId="12" borderId="3" xfId="0" applyFont="1" applyFill="1" applyBorder="1" applyAlignment="1">
      <alignment vertical="center" wrapText="1"/>
    </xf>
    <xf numFmtId="0" fontId="18" fillId="12" borderId="1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4" xfId="0" applyNumberFormat="1" applyFont="1" applyBorder="1" applyAlignment="1">
      <alignment vertical="center" wrapText="1"/>
    </xf>
    <xf numFmtId="0" fontId="22" fillId="0" borderId="4" xfId="0" applyNumberFormat="1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1" fillId="0" borderId="4" xfId="0" applyNumberFormat="1" applyFont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1" fillId="0" borderId="3" xfId="0" applyNumberFormat="1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/>
    </xf>
    <xf numFmtId="0" fontId="21" fillId="0" borderId="4" xfId="0" applyNumberFormat="1" applyFont="1" applyFill="1" applyBorder="1" applyAlignment="1">
      <alignment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vertical="center" wrapText="1"/>
    </xf>
    <xf numFmtId="0" fontId="11" fillId="13" borderId="2" xfId="0" applyFont="1" applyFill="1" applyBorder="1" applyAlignment="1">
      <alignment vertical="center" wrapText="1"/>
    </xf>
    <xf numFmtId="0" fontId="11" fillId="13" borderId="3" xfId="0" applyFont="1" applyFill="1" applyBorder="1" applyAlignment="1">
      <alignment vertical="center" wrapText="1"/>
    </xf>
    <xf numFmtId="0" fontId="31" fillId="13" borderId="3" xfId="0" applyFont="1" applyFill="1" applyBorder="1" applyAlignment="1">
      <alignment vertical="center" wrapText="1"/>
    </xf>
    <xf numFmtId="3" fontId="8" fillId="13" borderId="4" xfId="0" applyNumberFormat="1" applyFont="1" applyFill="1" applyBorder="1" applyAlignment="1">
      <alignment vertical="center"/>
    </xf>
    <xf numFmtId="0" fontId="18" fillId="13" borderId="3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1" fillId="13" borderId="4" xfId="0" applyNumberFormat="1" applyFont="1" applyFill="1" applyBorder="1" applyAlignment="1" applyProtection="1">
      <alignment horizontal="center" vertical="center" wrapText="1"/>
    </xf>
    <xf numFmtId="0" fontId="11" fillId="13" borderId="1" xfId="0" applyNumberFormat="1" applyFont="1" applyFill="1" applyBorder="1" applyAlignment="1" applyProtection="1">
      <alignment vertical="center" wrapText="1"/>
    </xf>
    <xf numFmtId="0" fontId="11" fillId="13" borderId="2" xfId="0" applyNumberFormat="1" applyFont="1" applyFill="1" applyBorder="1" applyAlignment="1" applyProtection="1">
      <alignment vertical="center" wrapText="1"/>
    </xf>
    <xf numFmtId="0" fontId="11" fillId="13" borderId="3" xfId="0" applyNumberFormat="1" applyFont="1" applyFill="1" applyBorder="1" applyAlignment="1" applyProtection="1">
      <alignment vertical="center" wrapText="1"/>
    </xf>
    <xf numFmtId="0" fontId="20" fillId="13" borderId="3" xfId="0" applyNumberFormat="1" applyFont="1" applyFill="1" applyBorder="1" applyAlignment="1">
      <alignment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vertical="center"/>
    </xf>
    <xf numFmtId="0" fontId="21" fillId="0" borderId="3" xfId="0" applyNumberFormat="1" applyFont="1" applyBorder="1" applyAlignment="1">
      <alignment vertical="center"/>
    </xf>
    <xf numFmtId="0" fontId="14" fillId="10" borderId="4" xfId="0" applyNumberFormat="1" applyFont="1" applyFill="1" applyBorder="1" applyAlignment="1" applyProtection="1">
      <alignment horizontal="center" vertical="center"/>
    </xf>
    <xf numFmtId="0" fontId="14" fillId="10" borderId="4" xfId="0" applyNumberFormat="1" applyFont="1" applyFill="1" applyBorder="1" applyAlignment="1" applyProtection="1">
      <alignment vertical="center"/>
    </xf>
    <xf numFmtId="0" fontId="14" fillId="10" borderId="1" xfId="0" applyFont="1" applyFill="1" applyBorder="1" applyAlignment="1">
      <alignment vertical="center"/>
    </xf>
    <xf numFmtId="0" fontId="14" fillId="10" borderId="2" xfId="0" applyNumberFormat="1" applyFont="1" applyFill="1" applyBorder="1" applyAlignment="1" applyProtection="1">
      <alignment vertical="center"/>
    </xf>
    <xf numFmtId="0" fontId="14" fillId="10" borderId="3" xfId="0" applyNumberFormat="1" applyFont="1" applyFill="1" applyBorder="1" applyAlignment="1" applyProtection="1">
      <alignment vertical="center"/>
    </xf>
    <xf numFmtId="0" fontId="33" fillId="10" borderId="4" xfId="0" applyNumberFormat="1" applyFont="1" applyFill="1" applyBorder="1" applyAlignment="1">
      <alignment vertical="center" wrapText="1"/>
    </xf>
    <xf numFmtId="3" fontId="8" fillId="10" borderId="4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34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0" fontId="11" fillId="17" borderId="1" xfId="0" applyFont="1" applyFill="1" applyBorder="1" applyAlignment="1">
      <alignment horizontal="center" vertical="center" textRotation="90" wrapText="1"/>
    </xf>
    <xf numFmtId="0" fontId="3" fillId="17" borderId="2" xfId="0" applyFont="1" applyFill="1" applyBorder="1" applyAlignment="1">
      <alignment horizontal="center" vertical="center" textRotation="90" wrapText="1"/>
    </xf>
    <xf numFmtId="0" fontId="5" fillId="17" borderId="2" xfId="0" applyFont="1" applyFill="1" applyBorder="1" applyAlignment="1">
      <alignment vertical="center" wrapText="1"/>
    </xf>
    <xf numFmtId="0" fontId="6" fillId="17" borderId="2" xfId="0" applyFont="1" applyFill="1" applyBorder="1" applyAlignment="1">
      <alignment vertical="center" wrapText="1"/>
    </xf>
    <xf numFmtId="1" fontId="3" fillId="17" borderId="2" xfId="0" applyNumberFormat="1" applyFont="1" applyFill="1" applyBorder="1" applyAlignment="1">
      <alignment horizontal="center" vertical="center" wrapText="1"/>
    </xf>
    <xf numFmtId="3" fontId="8" fillId="17" borderId="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1" fontId="14" fillId="9" borderId="5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1" fontId="3" fillId="11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right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14" fillId="13" borderId="6" xfId="0" applyFont="1" applyFill="1" applyBorder="1" applyAlignment="1">
      <alignment vertical="center" wrapText="1"/>
    </xf>
    <xf numFmtId="0" fontId="14" fillId="13" borderId="9" xfId="0" applyFont="1" applyFill="1" applyBorder="1" applyAlignment="1">
      <alignment vertical="center" wrapText="1"/>
    </xf>
    <xf numFmtId="0" fontId="14" fillId="13" borderId="5" xfId="0" applyFont="1" applyFill="1" applyBorder="1" applyAlignment="1">
      <alignment vertical="center" wrapText="1"/>
    </xf>
    <xf numFmtId="0" fontId="14" fillId="13" borderId="10" xfId="0" applyFont="1" applyFill="1" applyBorder="1" applyAlignment="1">
      <alignment vertical="center" wrapText="1"/>
    </xf>
    <xf numFmtId="0" fontId="6" fillId="13" borderId="10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4" fillId="13" borderId="4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vertical="center" wrapText="1"/>
    </xf>
    <xf numFmtId="0" fontId="14" fillId="13" borderId="3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11" fillId="12" borderId="4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3" fontId="6" fillId="12" borderId="3" xfId="3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5" xfId="0" applyFont="1" applyBorder="1" applyAlignment="1"/>
    <xf numFmtId="0" fontId="7" fillId="0" borderId="4" xfId="0" applyNumberFormat="1" applyFont="1" applyFill="1" applyBorder="1" applyAlignment="1"/>
    <xf numFmtId="0" fontId="3" fillId="0" borderId="1" xfId="0" applyFont="1" applyBorder="1" applyAlignment="1"/>
    <xf numFmtId="0" fontId="3" fillId="0" borderId="2" xfId="0" applyFont="1" applyFill="1" applyBorder="1" applyAlignment="1"/>
    <xf numFmtId="0" fontId="7" fillId="0" borderId="6" xfId="0" applyNumberFormat="1" applyFont="1" applyFill="1" applyBorder="1" applyAlignment="1">
      <alignment horizontal="left"/>
    </xf>
    <xf numFmtId="0" fontId="3" fillId="0" borderId="5" xfId="0" applyFont="1" applyFill="1" applyBorder="1" applyAlignment="1"/>
    <xf numFmtId="0" fontId="21" fillId="0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7" fillId="0" borderId="3" xfId="0" applyNumberFormat="1" applyFont="1" applyFill="1" applyBorder="1" applyAlignment="1"/>
    <xf numFmtId="0" fontId="14" fillId="12" borderId="1" xfId="0" applyNumberFormat="1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vertical="center"/>
    </xf>
    <xf numFmtId="0" fontId="14" fillId="12" borderId="3" xfId="0" applyFont="1" applyFill="1" applyBorder="1" applyAlignment="1">
      <alignment vertical="center"/>
    </xf>
    <xf numFmtId="0" fontId="3" fillId="0" borderId="4" xfId="0" applyFont="1" applyBorder="1" applyAlignment="1"/>
    <xf numFmtId="0" fontId="28" fillId="0" borderId="4" xfId="0" applyNumberFormat="1" applyFont="1" applyBorder="1" applyAlignment="1">
      <alignment vertical="center"/>
    </xf>
    <xf numFmtId="0" fontId="14" fillId="12" borderId="1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vertical="center" wrapText="1"/>
    </xf>
    <xf numFmtId="0" fontId="14" fillId="12" borderId="3" xfId="0" applyFont="1" applyFill="1" applyBorder="1" applyAlignment="1">
      <alignment vertical="center" wrapText="1"/>
    </xf>
    <xf numFmtId="0" fontId="3" fillId="0" borderId="3" xfId="0" applyFont="1" applyBorder="1" applyAlignment="1"/>
    <xf numFmtId="0" fontId="7" fillId="0" borderId="4" xfId="3" applyFont="1" applyFill="1" applyBorder="1" applyAlignment="1"/>
    <xf numFmtId="0" fontId="26" fillId="0" borderId="0" xfId="0" applyFont="1" applyBorder="1" applyAlignment="1">
      <alignment horizontal="center" vertical="center"/>
    </xf>
    <xf numFmtId="0" fontId="11" fillId="12" borderId="4" xfId="0" applyFont="1" applyFill="1" applyBorder="1" applyAlignment="1">
      <alignment horizontal="center"/>
    </xf>
    <xf numFmtId="0" fontId="14" fillId="12" borderId="1" xfId="0" applyFont="1" applyFill="1" applyBorder="1" applyAlignment="1"/>
    <xf numFmtId="0" fontId="14" fillId="12" borderId="2" xfId="0" applyFont="1" applyFill="1" applyBorder="1" applyAlignment="1"/>
    <xf numFmtId="0" fontId="14" fillId="12" borderId="3" xfId="0" applyFont="1" applyFill="1" applyBorder="1" applyAlignment="1"/>
    <xf numFmtId="3" fontId="6" fillId="12" borderId="3" xfId="3" applyNumberFormat="1" applyFont="1" applyFill="1" applyBorder="1" applyAlignment="1">
      <alignment vertical="center"/>
    </xf>
    <xf numFmtId="0" fontId="7" fillId="0" borderId="4" xfId="0" applyFont="1" applyBorder="1" applyAlignment="1"/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/>
    <xf numFmtId="0" fontId="14" fillId="10" borderId="4" xfId="0" applyFont="1" applyFill="1" applyBorder="1" applyAlignment="1">
      <alignment horizontal="center"/>
    </xf>
    <xf numFmtId="0" fontId="14" fillId="10" borderId="1" xfId="0" applyFont="1" applyFill="1" applyBorder="1" applyAlignment="1"/>
    <xf numFmtId="0" fontId="14" fillId="10" borderId="2" xfId="0" applyFont="1" applyFill="1" applyBorder="1" applyAlignment="1"/>
    <xf numFmtId="0" fontId="14" fillId="10" borderId="3" xfId="0" applyFont="1" applyFill="1" applyBorder="1" applyAlignment="1"/>
    <xf numFmtId="0" fontId="6" fillId="10" borderId="3" xfId="0" applyFont="1" applyFill="1" applyBorder="1"/>
    <xf numFmtId="0" fontId="14" fillId="10" borderId="4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vertical="center" wrapText="1"/>
    </xf>
    <xf numFmtId="0" fontId="14" fillId="10" borderId="3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0" fontId="14" fillId="10" borderId="4" xfId="0" applyFont="1" applyFill="1" applyBorder="1" applyAlignment="1">
      <alignment vertical="center" wrapText="1"/>
    </xf>
    <xf numFmtId="0" fontId="14" fillId="10" borderId="9" xfId="0" applyFont="1" applyFill="1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horizontal="center"/>
    </xf>
    <xf numFmtId="0" fontId="14" fillId="13" borderId="4" xfId="0" applyFont="1" applyFill="1" applyBorder="1" applyAlignment="1"/>
    <xf numFmtId="0" fontId="14" fillId="13" borderId="5" xfId="0" applyFont="1" applyFill="1" applyBorder="1" applyAlignment="1"/>
    <xf numFmtId="0" fontId="6" fillId="13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7" fillId="0" borderId="4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13" borderId="4" xfId="0" applyFont="1" applyFill="1" applyBorder="1" applyAlignment="1"/>
    <xf numFmtId="0" fontId="3" fillId="0" borderId="4" xfId="0" applyFont="1" applyBorder="1" applyAlignment="1">
      <alignment wrapText="1"/>
    </xf>
    <xf numFmtId="0" fontId="7" fillId="0" borderId="6" xfId="0" applyFont="1" applyFill="1" applyBorder="1" applyAlignment="1"/>
    <xf numFmtId="0" fontId="14" fillId="13" borderId="6" xfId="0" applyFont="1" applyFill="1" applyBorder="1" applyAlignment="1"/>
    <xf numFmtId="0" fontId="6" fillId="13" borderId="6" xfId="0" applyFont="1" applyFill="1" applyBorder="1" applyAlignment="1"/>
    <xf numFmtId="0" fontId="14" fillId="13" borderId="2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3" fontId="6" fillId="13" borderId="4" xfId="3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4" xfId="0" applyFont="1" applyFill="1" applyBorder="1"/>
    <xf numFmtId="0" fontId="7" fillId="0" borderId="6" xfId="0" applyFont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vertical="center" wrapText="1"/>
    </xf>
    <xf numFmtId="0" fontId="28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6" xfId="0" applyNumberFormat="1" applyFont="1" applyFill="1" applyBorder="1" applyAlignment="1"/>
    <xf numFmtId="0" fontId="3" fillId="0" borderId="4" xfId="0" applyFont="1" applyBorder="1" applyAlignment="1">
      <alignment vertical="center"/>
    </xf>
    <xf numFmtId="0" fontId="21" fillId="0" borderId="6" xfId="0" applyNumberFormat="1" applyFont="1" applyFill="1" applyBorder="1" applyAlignment="1">
      <alignment vertical="center"/>
    </xf>
    <xf numFmtId="0" fontId="14" fillId="13" borderId="4" xfId="0" applyFont="1" applyFill="1" applyBorder="1" applyAlignment="1">
      <alignment horizontal="center" vertical="center" wrapText="1"/>
    </xf>
    <xf numFmtId="0" fontId="6" fillId="13" borderId="6" xfId="0" applyNumberFormat="1" applyFont="1" applyFill="1" applyBorder="1" applyAlignment="1">
      <alignment vertical="center" wrapText="1"/>
    </xf>
    <xf numFmtId="0" fontId="14" fillId="12" borderId="6" xfId="0" applyFont="1" applyFill="1" applyBorder="1" applyAlignment="1">
      <alignment vertical="center" wrapText="1"/>
    </xf>
    <xf numFmtId="0" fontId="14" fillId="12" borderId="9" xfId="0" applyFont="1" applyFill="1" applyBorder="1" applyAlignment="1">
      <alignment vertical="center" wrapText="1"/>
    </xf>
    <xf numFmtId="0" fontId="14" fillId="12" borderId="5" xfId="0" applyFont="1" applyFill="1" applyBorder="1" applyAlignment="1">
      <alignment vertical="center" wrapText="1"/>
    </xf>
    <xf numFmtId="0" fontId="6" fillId="12" borderId="6" xfId="3" applyFont="1" applyFill="1" applyBorder="1" applyAlignment="1">
      <alignment vertical="center" wrapText="1"/>
    </xf>
    <xf numFmtId="0" fontId="6" fillId="13" borderId="6" xfId="0" applyFont="1" applyFill="1" applyBorder="1" applyAlignment="1">
      <alignment vertical="center" wrapText="1"/>
    </xf>
    <xf numFmtId="0" fontId="3" fillId="0" borderId="6" xfId="0" applyFont="1" applyBorder="1" applyAlignment="1"/>
    <xf numFmtId="0" fontId="19" fillId="0" borderId="6" xfId="0" applyFont="1" applyBorder="1" applyAlignment="1">
      <alignment vertical="center"/>
    </xf>
    <xf numFmtId="0" fontId="3" fillId="0" borderId="9" xfId="0" applyFont="1" applyFill="1" applyBorder="1" applyAlignment="1"/>
    <xf numFmtId="0" fontId="19" fillId="0" borderId="6" xfId="0" applyFont="1" applyFill="1" applyBorder="1" applyAlignment="1">
      <alignment vertical="center"/>
    </xf>
    <xf numFmtId="0" fontId="28" fillId="0" borderId="6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1" fontId="14" fillId="4" borderId="9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7" borderId="9" xfId="0" applyNumberFormat="1" applyFont="1" applyFill="1" applyBorder="1" applyAlignment="1">
      <alignment horizontal="center" vertical="center" wrapText="1"/>
    </xf>
    <xf numFmtId="1" fontId="14" fillId="8" borderId="9" xfId="0" applyNumberFormat="1" applyFont="1" applyFill="1" applyBorder="1" applyAlignment="1">
      <alignment horizontal="center" vertical="center" wrapText="1"/>
    </xf>
    <xf numFmtId="1" fontId="14" fillId="10" borderId="7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wrapText="1"/>
    </xf>
    <xf numFmtId="1" fontId="14" fillId="8" borderId="1" xfId="1" applyNumberFormat="1" applyFont="1" applyFill="1" applyBorder="1" applyAlignment="1">
      <alignment horizontal="center" vertical="center" wrapText="1"/>
    </xf>
    <xf numFmtId="1" fontId="14" fillId="12" borderId="1" xfId="1" applyNumberFormat="1" applyFont="1" applyFill="1" applyBorder="1" applyAlignment="1">
      <alignment horizontal="center" vertical="center" wrapText="1"/>
    </xf>
    <xf numFmtId="1" fontId="14" fillId="6" borderId="1" xfId="1" applyNumberFormat="1" applyFont="1" applyFill="1" applyBorder="1" applyAlignment="1" applyProtection="1">
      <alignment horizontal="center" vertical="center" wrapText="1"/>
    </xf>
    <xf numFmtId="1" fontId="3" fillId="6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/>
    </xf>
    <xf numFmtId="1" fontId="14" fillId="15" borderId="2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 wrapText="1"/>
    </xf>
    <xf numFmtId="1" fontId="14" fillId="10" borderId="1" xfId="0" applyNumberFormat="1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/>
    </xf>
    <xf numFmtId="1" fontId="14" fillId="16" borderId="1" xfId="0" applyNumberFormat="1" applyFont="1" applyFill="1" applyBorder="1" applyAlignment="1">
      <alignment horizontal="center" vertical="center"/>
    </xf>
    <xf numFmtId="1" fontId="3" fillId="16" borderId="1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4" fillId="8" borderId="1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14" fillId="9" borderId="2" xfId="0" applyNumberFormat="1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3" fontId="8" fillId="19" borderId="4" xfId="0" applyNumberFormat="1" applyFont="1" applyFill="1" applyBorder="1" applyAlignment="1">
      <alignment vertical="center"/>
    </xf>
    <xf numFmtId="0" fontId="31" fillId="19" borderId="2" xfId="0" applyFont="1" applyFill="1" applyBorder="1" applyAlignment="1">
      <alignment horizontal="right" vertical="center" wrapText="1"/>
    </xf>
    <xf numFmtId="3" fontId="37" fillId="0" borderId="4" xfId="0" applyNumberFormat="1" applyFont="1" applyBorder="1"/>
    <xf numFmtId="0" fontId="17" fillId="19" borderId="1" xfId="0" applyFont="1" applyFill="1" applyBorder="1" applyAlignment="1">
      <alignment horizontal="center" vertical="center" textRotation="90" wrapText="1"/>
    </xf>
    <xf numFmtId="0" fontId="6" fillId="19" borderId="3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" fontId="14" fillId="6" borderId="4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20" borderId="1" xfId="0" applyFont="1" applyFill="1" applyBorder="1" applyAlignment="1">
      <alignment vertical="center"/>
    </xf>
    <xf numFmtId="0" fontId="14" fillId="20" borderId="2" xfId="0" applyNumberFormat="1" applyFont="1" applyFill="1" applyBorder="1" applyAlignment="1" applyProtection="1">
      <alignment vertical="center"/>
    </xf>
    <xf numFmtId="0" fontId="14" fillId="20" borderId="3" xfId="0" applyNumberFormat="1" applyFont="1" applyFill="1" applyBorder="1" applyAlignment="1" applyProtection="1">
      <alignment vertical="center"/>
    </xf>
    <xf numFmtId="3" fontId="37" fillId="0" borderId="0" xfId="0" applyNumberFormat="1" applyFont="1" applyBorder="1"/>
    <xf numFmtId="3" fontId="37" fillId="0" borderId="0" xfId="0" applyNumberFormat="1" applyFont="1"/>
    <xf numFmtId="3" fontId="8" fillId="13" borderId="4" xfId="1" applyNumberFormat="1" applyFont="1" applyFill="1" applyBorder="1" applyAlignment="1" applyProtection="1">
      <alignment vertical="center"/>
    </xf>
    <xf numFmtId="3" fontId="8" fillId="12" borderId="4" xfId="1" applyNumberFormat="1" applyFont="1" applyFill="1" applyBorder="1" applyAlignment="1" applyProtection="1">
      <alignment vertical="center"/>
    </xf>
    <xf numFmtId="3" fontId="8" fillId="6" borderId="4" xfId="0" applyNumberFormat="1" applyFont="1" applyFill="1" applyBorder="1" applyAlignment="1"/>
    <xf numFmtId="3" fontId="8" fillId="11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6" fillId="0" borderId="0" xfId="0" applyFont="1" applyFill="1"/>
    <xf numFmtId="0" fontId="14" fillId="0" borderId="0" xfId="0" applyFont="1" applyFill="1" applyBorder="1" applyAlignment="1"/>
    <xf numFmtId="3" fontId="14" fillId="0" borderId="0" xfId="0" applyNumberFormat="1" applyFont="1"/>
    <xf numFmtId="3" fontId="8" fillId="0" borderId="0" xfId="0" applyNumberFormat="1" applyFont="1" applyAlignment="1"/>
    <xf numFmtId="3" fontId="14" fillId="6" borderId="0" xfId="0" applyNumberFormat="1" applyFont="1" applyFill="1"/>
    <xf numFmtId="0" fontId="14" fillId="8" borderId="0" xfId="0" applyFont="1" applyFill="1" applyBorder="1" applyAlignment="1"/>
    <xf numFmtId="3" fontId="14" fillId="8" borderId="0" xfId="0" applyNumberFormat="1" applyFont="1" applyFill="1"/>
    <xf numFmtId="0" fontId="14" fillId="0" borderId="0" xfId="0" applyFont="1"/>
    <xf numFmtId="0" fontId="14" fillId="8" borderId="0" xfId="0" applyFont="1" applyFill="1"/>
    <xf numFmtId="0" fontId="14" fillId="6" borderId="0" xfId="0" applyFont="1" applyFill="1"/>
    <xf numFmtId="0" fontId="14" fillId="5" borderId="0" xfId="0" applyFont="1" applyFill="1"/>
    <xf numFmtId="0" fontId="14" fillId="3" borderId="0" xfId="0" applyFont="1" applyFill="1"/>
    <xf numFmtId="0" fontId="14" fillId="9" borderId="0" xfId="0" applyFont="1" applyFill="1"/>
    <xf numFmtId="0" fontId="14" fillId="0" borderId="0" xfId="0" applyFont="1" applyFill="1"/>
    <xf numFmtId="3" fontId="8" fillId="0" borderId="0" xfId="0" applyNumberFormat="1" applyFont="1" applyFill="1" applyAlignment="1"/>
    <xf numFmtId="0" fontId="14" fillId="22" borderId="0" xfId="0" applyFont="1" applyFill="1"/>
    <xf numFmtId="0" fontId="14" fillId="0" borderId="0" xfId="0" applyFont="1" applyBorder="1"/>
    <xf numFmtId="0" fontId="14" fillId="8" borderId="0" xfId="0" applyFont="1" applyFill="1" applyBorder="1"/>
    <xf numFmtId="0" fontId="14" fillId="15" borderId="0" xfId="0" applyFont="1" applyFill="1" applyBorder="1" applyAlignment="1"/>
    <xf numFmtId="0" fontId="14" fillId="15" borderId="0" xfId="0" applyFont="1" applyFill="1"/>
    <xf numFmtId="0" fontId="14" fillId="4" borderId="0" xfId="0" applyFont="1" applyFill="1"/>
    <xf numFmtId="0" fontId="14" fillId="3" borderId="0" xfId="0" applyFont="1" applyFill="1" applyBorder="1"/>
    <xf numFmtId="0" fontId="14" fillId="7" borderId="0" xfId="0" applyFont="1" applyFill="1" applyBorder="1"/>
    <xf numFmtId="0" fontId="14" fillId="9" borderId="0" xfId="0" applyFont="1" applyFill="1" applyBorder="1"/>
    <xf numFmtId="0" fontId="14" fillId="5" borderId="0" xfId="0" applyFont="1" applyFill="1" applyBorder="1"/>
    <xf numFmtId="0" fontId="6" fillId="0" borderId="0" xfId="0" applyFont="1"/>
    <xf numFmtId="0" fontId="14" fillId="10" borderId="0" xfId="0" applyFont="1" applyFill="1"/>
    <xf numFmtId="3" fontId="8" fillId="8" borderId="0" xfId="0" applyNumberFormat="1" applyFont="1" applyFill="1" applyAlignment="1"/>
    <xf numFmtId="0" fontId="14" fillId="21" borderId="0" xfId="0" applyFont="1" applyFill="1" applyBorder="1" applyAlignment="1"/>
    <xf numFmtId="3" fontId="14" fillId="0" borderId="0" xfId="0" applyNumberFormat="1" applyFont="1" applyFill="1"/>
    <xf numFmtId="0" fontId="14" fillId="17" borderId="0" xfId="0" applyFont="1" applyFill="1" applyBorder="1" applyAlignment="1"/>
    <xf numFmtId="0" fontId="14" fillId="0" borderId="0" xfId="0" applyFont="1" applyFill="1" applyBorder="1"/>
    <xf numFmtId="3" fontId="38" fillId="0" borderId="0" xfId="0" applyNumberFormat="1" applyFont="1" applyAlignment="1"/>
    <xf numFmtId="49" fontId="14" fillId="21" borderId="0" xfId="0" applyNumberFormat="1" applyFont="1" applyFill="1" applyBorder="1" applyAlignment="1">
      <alignment vertical="center" wrapText="1"/>
    </xf>
    <xf numFmtId="0" fontId="36" fillId="0" borderId="0" xfId="0" applyFont="1" applyFill="1"/>
    <xf numFmtId="0" fontId="14" fillId="0" borderId="0" xfId="0" applyFont="1" applyFill="1" applyAlignment="1"/>
    <xf numFmtId="0" fontId="36" fillId="21" borderId="0" xfId="0" applyFont="1" applyFill="1"/>
    <xf numFmtId="0" fontId="36" fillId="0" borderId="0" xfId="0" applyFont="1"/>
    <xf numFmtId="49" fontId="14" fillId="15" borderId="0" xfId="0" applyNumberFormat="1" applyFont="1" applyFill="1" applyBorder="1" applyAlignment="1">
      <alignment vertical="center" wrapText="1"/>
    </xf>
    <xf numFmtId="0" fontId="36" fillId="15" borderId="0" xfId="0" applyFont="1" applyFill="1"/>
    <xf numFmtId="49" fontId="14" fillId="17" borderId="0" xfId="0" applyNumberFormat="1" applyFont="1" applyFill="1" applyBorder="1" applyAlignment="1">
      <alignment vertical="center" wrapText="1"/>
    </xf>
    <xf numFmtId="0" fontId="36" fillId="17" borderId="0" xfId="0" applyFont="1" applyFill="1"/>
    <xf numFmtId="49" fontId="14" fillId="0" borderId="0" xfId="0" applyNumberFormat="1" applyFont="1" applyFill="1" applyBorder="1" applyAlignment="1">
      <alignment vertical="center" wrapText="1"/>
    </xf>
    <xf numFmtId="0" fontId="6" fillId="8" borderId="0" xfId="0" applyFont="1" applyFill="1"/>
    <xf numFmtId="0" fontId="6" fillId="21" borderId="0" xfId="0" applyFont="1" applyFill="1"/>
    <xf numFmtId="0" fontId="6" fillId="15" borderId="0" xfId="0" applyFont="1" applyFill="1"/>
    <xf numFmtId="0" fontId="6" fillId="17" borderId="0" xfId="0" applyFont="1" applyFill="1"/>
    <xf numFmtId="0" fontId="36" fillId="21" borderId="0" xfId="0" applyFont="1" applyFill="1" applyBorder="1"/>
    <xf numFmtId="0" fontId="33" fillId="21" borderId="0" xfId="0" applyNumberFormat="1" applyFont="1" applyFill="1" applyBorder="1" applyAlignment="1">
      <alignment vertical="center" wrapText="1"/>
    </xf>
    <xf numFmtId="0" fontId="33" fillId="15" borderId="0" xfId="0" applyNumberFormat="1" applyFont="1" applyFill="1" applyBorder="1" applyAlignment="1">
      <alignment vertical="center" wrapText="1"/>
    </xf>
    <xf numFmtId="0" fontId="33" fillId="17" borderId="0" xfId="0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vertical="center" wrapText="1"/>
    </xf>
    <xf numFmtId="0" fontId="33" fillId="8" borderId="0" xfId="0" applyNumberFormat="1" applyFont="1" applyFill="1" applyBorder="1" applyAlignment="1">
      <alignment vertical="center" wrapText="1"/>
    </xf>
    <xf numFmtId="0" fontId="6" fillId="21" borderId="0" xfId="0" applyFont="1" applyFill="1" applyBorder="1" applyAlignment="1"/>
    <xf numFmtId="0" fontId="6" fillId="15" borderId="0" xfId="0" applyFont="1" applyFill="1" applyBorder="1" applyAlignment="1"/>
    <xf numFmtId="0" fontId="36" fillId="17" borderId="0" xfId="0" applyFont="1" applyFill="1" applyBorder="1"/>
    <xf numFmtId="0" fontId="6" fillId="17" borderId="0" xfId="0" applyFont="1" applyFill="1" applyBorder="1" applyAlignment="1"/>
    <xf numFmtId="0" fontId="6" fillId="0" borderId="0" xfId="0" applyFont="1" applyFill="1" applyBorder="1" applyAlignment="1"/>
    <xf numFmtId="0" fontId="6" fillId="8" borderId="0" xfId="0" applyFont="1" applyFill="1" applyBorder="1" applyAlignment="1"/>
    <xf numFmtId="0" fontId="6" fillId="21" borderId="0" xfId="0" applyNumberFormat="1" applyFont="1" applyFill="1" applyBorder="1"/>
    <xf numFmtId="0" fontId="36" fillId="15" borderId="0" xfId="0" applyFont="1" applyFill="1" applyBorder="1"/>
    <xf numFmtId="0" fontId="6" fillId="15" borderId="0" xfId="0" applyNumberFormat="1" applyFont="1" applyFill="1" applyBorder="1"/>
    <xf numFmtId="0" fontId="6" fillId="17" borderId="0" xfId="0" applyNumberFormat="1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6" fillId="8" borderId="0" xfId="0" applyFont="1" applyFill="1" applyBorder="1"/>
    <xf numFmtId="0" fontId="6" fillId="8" borderId="0" xfId="0" applyNumberFormat="1" applyFont="1" applyFill="1" applyBorder="1"/>
    <xf numFmtId="0" fontId="6" fillId="15" borderId="0" xfId="0" applyFont="1" applyFill="1" applyBorder="1"/>
    <xf numFmtId="0" fontId="33" fillId="15" borderId="0" xfId="0" applyNumberFormat="1" applyFont="1" applyFill="1" applyBorder="1" applyAlignment="1">
      <alignment vertical="center"/>
    </xf>
    <xf numFmtId="0" fontId="6" fillId="0" borderId="26" xfId="0" applyFont="1" applyFill="1" applyBorder="1"/>
    <xf numFmtId="0" fontId="33" fillId="0" borderId="27" xfId="0" applyNumberFormat="1" applyFont="1" applyFill="1" applyBorder="1" applyAlignment="1">
      <alignment vertical="center"/>
    </xf>
    <xf numFmtId="0" fontId="33" fillId="0" borderId="28" xfId="0" applyNumberFormat="1" applyFont="1" applyFill="1" applyBorder="1" applyAlignment="1">
      <alignment vertical="center"/>
    </xf>
    <xf numFmtId="0" fontId="6" fillId="21" borderId="0" xfId="3" applyFont="1" applyFill="1" applyBorder="1"/>
    <xf numFmtId="0" fontId="6" fillId="17" borderId="0" xfId="3" applyFont="1" applyFill="1" applyBorder="1"/>
    <xf numFmtId="0" fontId="6" fillId="0" borderId="0" xfId="3" applyFont="1" applyFill="1" applyBorder="1"/>
    <xf numFmtId="0" fontId="6" fillId="8" borderId="0" xfId="3" applyFont="1" applyFill="1" applyBorder="1"/>
    <xf numFmtId="0" fontId="6" fillId="15" borderId="0" xfId="0" applyNumberFormat="1" applyFont="1" applyFill="1" applyBorder="1" applyAlignment="1"/>
    <xf numFmtId="0" fontId="6" fillId="17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8" borderId="0" xfId="0" applyNumberFormat="1" applyFont="1" applyFill="1" applyBorder="1" applyAlignment="1"/>
    <xf numFmtId="0" fontId="6" fillId="21" borderId="0" xfId="0" applyFont="1" applyFill="1" applyBorder="1"/>
    <xf numFmtId="0" fontId="6" fillId="17" borderId="0" xfId="0" applyFont="1" applyFill="1" applyBorder="1"/>
    <xf numFmtId="49" fontId="14" fillId="0" borderId="0" xfId="0" applyNumberFormat="1" applyFont="1" applyBorder="1" applyAlignment="1">
      <alignment vertical="center" wrapText="1"/>
    </xf>
    <xf numFmtId="0" fontId="14" fillId="0" borderId="0" xfId="0" applyFont="1" applyAlignment="1"/>
    <xf numFmtId="0" fontId="36" fillId="8" borderId="0" xfId="0" applyFont="1" applyFill="1"/>
    <xf numFmtId="0" fontId="36" fillId="0" borderId="0" xfId="0" applyFont="1" applyBorder="1"/>
    <xf numFmtId="3" fontId="36" fillId="0" borderId="0" xfId="0" applyNumberFormat="1" applyFont="1"/>
    <xf numFmtId="0" fontId="0" fillId="0" borderId="0" xfId="0" applyFill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49" fontId="39" fillId="0" borderId="0" xfId="0" applyNumberFormat="1" applyFont="1" applyFill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textRotation="90"/>
    </xf>
    <xf numFmtId="49" fontId="18" fillId="0" borderId="9" xfId="0" applyNumberFormat="1" applyFont="1" applyFill="1" applyBorder="1" applyAlignment="1">
      <alignment vertical="center"/>
    </xf>
    <xf numFmtId="0" fontId="39" fillId="0" borderId="5" xfId="0" applyFont="1" applyFill="1" applyBorder="1" applyAlignment="1">
      <alignment horizontal="center" vertical="center" textRotation="90" wrapText="1"/>
    </xf>
    <xf numFmtId="0" fontId="39" fillId="0" borderId="5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42" fillId="0" borderId="0" xfId="0" applyNumberFormat="1" applyFont="1" applyFill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vertical="center" wrapText="1"/>
    </xf>
    <xf numFmtId="1" fontId="46" fillId="0" borderId="2" xfId="0" applyNumberFormat="1" applyFont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4" fontId="31" fillId="0" borderId="2" xfId="0" applyNumberFormat="1" applyFont="1" applyBorder="1" applyAlignment="1">
      <alignment vertical="center" wrapText="1"/>
    </xf>
    <xf numFmtId="4" fontId="45" fillId="0" borderId="2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39" fillId="0" borderId="2" xfId="0" applyFont="1" applyFill="1" applyBorder="1" applyAlignment="1">
      <alignment horizontal="center" vertical="center" textRotation="90" wrapText="1"/>
    </xf>
    <xf numFmtId="0" fontId="39" fillId="0" borderId="2" xfId="0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4" fontId="47" fillId="0" borderId="5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textRotation="90" wrapText="1"/>
    </xf>
    <xf numFmtId="0" fontId="9" fillId="19" borderId="2" xfId="0" applyFont="1" applyFill="1" applyBorder="1" applyAlignment="1">
      <alignment vertical="center" wrapText="1"/>
    </xf>
    <xf numFmtId="0" fontId="9" fillId="19" borderId="2" xfId="0" applyFont="1" applyFill="1" applyBorder="1" applyAlignment="1">
      <alignment horizontal="center" vertical="center" textRotation="90" wrapText="1"/>
    </xf>
    <xf numFmtId="1" fontId="14" fillId="19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43" fillId="0" borderId="0" xfId="0" applyNumberFormat="1" applyFont="1" applyBorder="1" applyAlignment="1">
      <alignment horizontal="center" vertical="center"/>
    </xf>
    <xf numFmtId="3" fontId="8" fillId="8" borderId="0" xfId="0" applyNumberFormat="1" applyFont="1" applyFill="1" applyBorder="1"/>
    <xf numFmtId="1" fontId="14" fillId="6" borderId="0" xfId="0" applyNumberFormat="1" applyFont="1" applyFill="1" applyBorder="1" applyAlignment="1">
      <alignment horizontal="right" vertical="center"/>
    </xf>
    <xf numFmtId="0" fontId="48" fillId="21" borderId="0" xfId="0" applyFont="1" applyFill="1"/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13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/>
    </xf>
    <xf numFmtId="0" fontId="21" fillId="0" borderId="3" xfId="1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3" fontId="14" fillId="6" borderId="0" xfId="0" applyNumberFormat="1" applyFont="1" applyFill="1" applyAlignment="1">
      <alignment horizontal="center" vertical="center"/>
    </xf>
    <xf numFmtId="0" fontId="48" fillId="17" borderId="0" xfId="0" applyFont="1" applyFill="1"/>
    <xf numFmtId="3" fontId="8" fillId="8" borderId="0" xfId="0" applyNumberFormat="1" applyFont="1" applyFill="1"/>
    <xf numFmtId="0" fontId="19" fillId="0" borderId="18" xfId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vertical="center" wrapText="1"/>
    </xf>
    <xf numFmtId="1" fontId="3" fillId="0" borderId="4" xfId="1" applyNumberFormat="1" applyFont="1" applyFill="1" applyBorder="1" applyAlignment="1">
      <alignment horizontal="center" vertical="center"/>
    </xf>
    <xf numFmtId="0" fontId="19" fillId="23" borderId="1" xfId="1" applyFont="1" applyFill="1" applyBorder="1" applyAlignment="1">
      <alignment vertical="center"/>
    </xf>
    <xf numFmtId="0" fontId="19" fillId="23" borderId="2" xfId="1" applyFont="1" applyFill="1" applyBorder="1" applyAlignment="1">
      <alignment vertical="center"/>
    </xf>
    <xf numFmtId="0" fontId="19" fillId="23" borderId="4" xfId="1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0" fontId="51" fillId="21" borderId="0" xfId="0" applyFont="1" applyFill="1"/>
    <xf numFmtId="0" fontId="19" fillId="0" borderId="2" xfId="1" applyFont="1" applyFill="1" applyBorder="1" applyAlignment="1">
      <alignment vertical="center"/>
    </xf>
    <xf numFmtId="0" fontId="19" fillId="0" borderId="3" xfId="1" applyFont="1" applyFill="1" applyBorder="1" applyAlignment="1">
      <alignment vertical="center"/>
    </xf>
    <xf numFmtId="0" fontId="3" fillId="0" borderId="10" xfId="1" applyFont="1" applyBorder="1" applyAlignment="1"/>
    <xf numFmtId="0" fontId="14" fillId="23" borderId="4" xfId="1" applyFont="1" applyFill="1" applyBorder="1" applyAlignment="1">
      <alignment horizontal="center" vertical="center"/>
    </xf>
    <xf numFmtId="0" fontId="14" fillId="23" borderId="4" xfId="1" applyFont="1" applyFill="1" applyBorder="1" applyAlignment="1">
      <alignment vertical="center"/>
    </xf>
    <xf numFmtId="0" fontId="19" fillId="0" borderId="5" xfId="0" applyNumberFormat="1" applyFont="1" applyFill="1" applyBorder="1" applyAlignment="1" applyProtection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 applyProtection="1">
      <alignment vertical="center"/>
    </xf>
    <xf numFmtId="0" fontId="19" fillId="14" borderId="1" xfId="0" applyNumberFormat="1" applyFont="1" applyFill="1" applyBorder="1" applyAlignment="1" applyProtection="1">
      <alignment vertical="center"/>
    </xf>
    <xf numFmtId="0" fontId="19" fillId="14" borderId="2" xfId="0" applyNumberFormat="1" applyFont="1" applyFill="1" applyBorder="1" applyAlignment="1" applyProtection="1">
      <alignment vertical="center"/>
    </xf>
    <xf numFmtId="0" fontId="19" fillId="14" borderId="3" xfId="0" applyNumberFormat="1" applyFont="1" applyFill="1" applyBorder="1" applyAlignment="1" applyProtection="1">
      <alignment vertical="center"/>
    </xf>
    <xf numFmtId="0" fontId="19" fillId="24" borderId="4" xfId="1" applyFont="1" applyFill="1" applyBorder="1" applyAlignment="1">
      <alignment horizontal="center" vertical="center"/>
    </xf>
    <xf numFmtId="0" fontId="3" fillId="0" borderId="1" xfId="1" applyFont="1" applyBorder="1" applyAlignment="1"/>
    <xf numFmtId="0" fontId="3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19" fillId="0" borderId="9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17" xfId="1" applyFont="1" applyFill="1" applyBorder="1" applyAlignment="1">
      <alignment wrapText="1"/>
    </xf>
    <xf numFmtId="0" fontId="3" fillId="0" borderId="15" xfId="1" applyFont="1" applyFill="1" applyBorder="1" applyAlignment="1">
      <alignment wrapText="1"/>
    </xf>
    <xf numFmtId="0" fontId="24" fillId="0" borderId="18" xfId="1" applyFont="1" applyFill="1" applyBorder="1" applyAlignment="1">
      <alignment vertical="center"/>
    </xf>
    <xf numFmtId="0" fontId="21" fillId="0" borderId="3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21" fillId="0" borderId="3" xfId="1" applyNumberFormat="1" applyFont="1" applyFill="1" applyBorder="1" applyAlignment="1">
      <alignment vertical="center"/>
    </xf>
    <xf numFmtId="0" fontId="28" fillId="0" borderId="4" xfId="1" applyNumberFormat="1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37" fillId="0" borderId="1" xfId="0" applyNumberFormat="1" applyFont="1" applyBorder="1"/>
    <xf numFmtId="3" fontId="8" fillId="12" borderId="1" xfId="1" applyNumberFormat="1" applyFont="1" applyFill="1" applyBorder="1" applyAlignment="1" applyProtection="1">
      <alignment vertical="center"/>
    </xf>
    <xf numFmtId="3" fontId="37" fillId="0" borderId="1" xfId="0" applyNumberFormat="1" applyFont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3" fontId="8" fillId="13" borderId="1" xfId="1" applyNumberFormat="1" applyFont="1" applyFill="1" applyBorder="1" applyAlignment="1" applyProtection="1">
      <alignment vertical="center"/>
    </xf>
    <xf numFmtId="3" fontId="35" fillId="0" borderId="1" xfId="1" applyNumberFormat="1" applyFont="1" applyFill="1" applyBorder="1" applyAlignment="1">
      <alignment vertical="center"/>
    </xf>
    <xf numFmtId="3" fontId="8" fillId="15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vertical="center"/>
    </xf>
    <xf numFmtId="3" fontId="8" fillId="12" borderId="1" xfId="0" applyNumberFormat="1" applyFont="1" applyFill="1" applyBorder="1" applyAlignment="1">
      <alignment vertical="center"/>
    </xf>
    <xf numFmtId="3" fontId="8" fillId="10" borderId="1" xfId="0" applyNumberFormat="1" applyFont="1" applyFill="1" applyBorder="1" applyAlignment="1">
      <alignment vertical="center"/>
    </xf>
    <xf numFmtId="3" fontId="8" fillId="13" borderId="4" xfId="1" applyNumberFormat="1" applyFont="1" applyFill="1" applyBorder="1" applyAlignment="1">
      <alignment vertical="center"/>
    </xf>
    <xf numFmtId="164" fontId="8" fillId="7" borderId="4" xfId="0" applyNumberFormat="1" applyFont="1" applyFill="1" applyBorder="1" applyAlignment="1">
      <alignment vertical="center"/>
    </xf>
    <xf numFmtId="0" fontId="14" fillId="25" borderId="1" xfId="1" applyFont="1" applyFill="1" applyBorder="1" applyAlignment="1">
      <alignment vertical="center"/>
    </xf>
    <xf numFmtId="0" fontId="14" fillId="25" borderId="2" xfId="1" applyFont="1" applyFill="1" applyBorder="1" applyAlignment="1">
      <alignment vertical="center"/>
    </xf>
    <xf numFmtId="0" fontId="14" fillId="25" borderId="3" xfId="1" applyFont="1" applyFill="1" applyBorder="1" applyAlignment="1">
      <alignment vertical="center"/>
    </xf>
    <xf numFmtId="0" fontId="14" fillId="25" borderId="4" xfId="1" applyFont="1" applyFill="1" applyBorder="1" applyAlignment="1">
      <alignment horizontal="center" vertical="center"/>
    </xf>
    <xf numFmtId="0" fontId="14" fillId="25" borderId="4" xfId="1" applyFont="1" applyFill="1" applyBorder="1" applyAlignment="1">
      <alignment vertical="center"/>
    </xf>
    <xf numFmtId="0" fontId="19" fillId="25" borderId="1" xfId="1" applyFont="1" applyFill="1" applyBorder="1" applyAlignment="1">
      <alignment vertical="center"/>
    </xf>
    <xf numFmtId="0" fontId="19" fillId="25" borderId="2" xfId="1" applyFont="1" applyFill="1" applyBorder="1" applyAlignment="1">
      <alignment vertical="center"/>
    </xf>
    <xf numFmtId="0" fontId="19" fillId="25" borderId="3" xfId="1" applyFont="1" applyFill="1" applyBorder="1" applyAlignment="1">
      <alignment vertical="center"/>
    </xf>
    <xf numFmtId="0" fontId="33" fillId="25" borderId="4" xfId="1" applyNumberFormat="1" applyFont="1" applyFill="1" applyBorder="1" applyAlignment="1">
      <alignment vertical="center" wrapText="1"/>
    </xf>
    <xf numFmtId="0" fontId="6" fillId="25" borderId="4" xfId="1" applyFont="1" applyFill="1" applyBorder="1" applyAlignment="1">
      <alignment horizontal="center" vertical="center"/>
    </xf>
    <xf numFmtId="0" fontId="6" fillId="25" borderId="2" xfId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12" borderId="4" xfId="1" applyNumberFormat="1" applyFont="1" applyFill="1" applyBorder="1" applyAlignment="1">
      <alignment vertical="center"/>
    </xf>
    <xf numFmtId="3" fontId="35" fillId="0" borderId="4" xfId="1" applyNumberFormat="1" applyFont="1" applyFill="1" applyBorder="1" applyAlignment="1">
      <alignment vertical="center"/>
    </xf>
    <xf numFmtId="0" fontId="53" fillId="0" borderId="3" xfId="1" applyNumberFormat="1" applyFont="1" applyBorder="1" applyAlignment="1">
      <alignment vertical="center" wrapText="1"/>
    </xf>
    <xf numFmtId="0" fontId="19" fillId="0" borderId="6" xfId="1" applyFont="1" applyFill="1" applyBorder="1" applyAlignment="1">
      <alignment vertical="center"/>
    </xf>
    <xf numFmtId="0" fontId="7" fillId="0" borderId="3" xfId="1" applyFont="1" applyFill="1" applyBorder="1"/>
    <xf numFmtId="0" fontId="19" fillId="0" borderId="16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/>
    </xf>
    <xf numFmtId="0" fontId="24" fillId="0" borderId="4" xfId="1" applyNumberFormat="1" applyFont="1" applyFill="1" applyBorder="1" applyAlignment="1" applyProtection="1">
      <alignment vertical="center" wrapText="1"/>
    </xf>
    <xf numFmtId="0" fontId="52" fillId="12" borderId="3" xfId="1" applyNumberFormat="1" applyFont="1" applyFill="1" applyBorder="1" applyAlignment="1">
      <alignment vertical="center" wrapText="1"/>
    </xf>
    <xf numFmtId="3" fontId="8" fillId="0" borderId="0" xfId="0" applyNumberFormat="1" applyFont="1"/>
    <xf numFmtId="0" fontId="19" fillId="18" borderId="4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9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0" fontId="33" fillId="23" borderId="4" xfId="1" applyNumberFormat="1" applyFont="1" applyFill="1" applyBorder="1" applyAlignment="1">
      <alignment vertical="center" wrapText="1"/>
    </xf>
    <xf numFmtId="3" fontId="8" fillId="26" borderId="4" xfId="0" applyNumberFormat="1" applyFont="1" applyFill="1" applyBorder="1" applyAlignment="1">
      <alignment vertical="center"/>
    </xf>
    <xf numFmtId="3" fontId="36" fillId="26" borderId="4" xfId="0" applyNumberFormat="1" applyFont="1" applyFill="1" applyBorder="1"/>
    <xf numFmtId="0" fontId="17" fillId="26" borderId="1" xfId="0" applyFont="1" applyFill="1" applyBorder="1" applyAlignment="1">
      <alignment horizontal="center" vertical="center" textRotation="90" wrapText="1"/>
    </xf>
    <xf numFmtId="0" fontId="12" fillId="26" borderId="2" xfId="0" applyFont="1" applyFill="1" applyBorder="1" applyAlignment="1">
      <alignment horizontal="center" vertical="center" textRotation="90" wrapText="1"/>
    </xf>
    <xf numFmtId="0" fontId="9" fillId="26" borderId="2" xfId="0" applyFont="1" applyFill="1" applyBorder="1" applyAlignment="1">
      <alignment vertical="center" wrapText="1"/>
    </xf>
    <xf numFmtId="0" fontId="9" fillId="26" borderId="2" xfId="0" applyFont="1" applyFill="1" applyBorder="1" applyAlignment="1">
      <alignment horizontal="center" vertical="center" textRotation="90" wrapText="1"/>
    </xf>
    <xf numFmtId="0" fontId="6" fillId="26" borderId="3" xfId="0" applyNumberFormat="1" applyFont="1" applyFill="1" applyBorder="1" applyAlignment="1">
      <alignment vertical="center" wrapText="1"/>
    </xf>
    <xf numFmtId="1" fontId="14" fillId="26" borderId="2" xfId="0" applyNumberFormat="1" applyFont="1" applyFill="1" applyBorder="1" applyAlignment="1">
      <alignment horizontal="center" vertical="center" wrapText="1"/>
    </xf>
    <xf numFmtId="0" fontId="31" fillId="26" borderId="2" xfId="0" applyFont="1" applyFill="1" applyBorder="1" applyAlignment="1">
      <alignment horizontal="right" vertical="center" wrapText="1"/>
    </xf>
    <xf numFmtId="49" fontId="14" fillId="26" borderId="0" xfId="0" applyNumberFormat="1" applyFont="1" applyFill="1" applyBorder="1" applyAlignment="1">
      <alignment vertical="center" wrapText="1"/>
    </xf>
    <xf numFmtId="0" fontId="36" fillId="26" borderId="0" xfId="0" applyFont="1" applyFill="1"/>
    <xf numFmtId="0" fontId="14" fillId="26" borderId="0" xfId="0" applyFont="1" applyFill="1" applyBorder="1" applyAlignment="1"/>
    <xf numFmtId="0" fontId="6" fillId="26" borderId="0" xfId="0" applyFont="1" applyFill="1"/>
    <xf numFmtId="0" fontId="33" fillId="26" borderId="0" xfId="0" applyNumberFormat="1" applyFont="1" applyFill="1" applyBorder="1" applyAlignment="1">
      <alignment vertical="center" wrapText="1"/>
    </xf>
    <xf numFmtId="0" fontId="6" fillId="26" borderId="0" xfId="0" applyFont="1" applyFill="1" applyBorder="1" applyAlignment="1"/>
    <xf numFmtId="0" fontId="36" fillId="26" borderId="0" xfId="0" applyFont="1" applyFill="1" applyBorder="1"/>
    <xf numFmtId="0" fontId="6" fillId="26" borderId="0" xfId="0" applyNumberFormat="1" applyFont="1" applyFill="1" applyBorder="1"/>
    <xf numFmtId="0" fontId="6" fillId="26" borderId="0" xfId="3" applyFont="1" applyFill="1" applyBorder="1"/>
    <xf numFmtId="0" fontId="6" fillId="26" borderId="0" xfId="0" applyFont="1" applyFill="1" applyBorder="1"/>
    <xf numFmtId="3" fontId="0" fillId="0" borderId="0" xfId="0" applyNumberFormat="1"/>
    <xf numFmtId="0" fontId="55" fillId="0" borderId="4" xfId="1" applyNumberFormat="1" applyFont="1" applyBorder="1" applyAlignment="1">
      <alignment vertical="center"/>
    </xf>
    <xf numFmtId="3" fontId="0" fillId="0" borderId="4" xfId="0" applyNumberFormat="1" applyBorder="1"/>
    <xf numFmtId="1" fontId="14" fillId="8" borderId="0" xfId="1" applyNumberFormat="1" applyFont="1" applyFill="1" applyBorder="1" applyAlignment="1">
      <alignment horizontal="right" vertical="center" wrapText="1"/>
    </xf>
    <xf numFmtId="1" fontId="3" fillId="6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3" fillId="0" borderId="4" xfId="1" applyNumberFormat="1" applyFont="1" applyFill="1" applyBorder="1" applyAlignment="1">
      <alignment vertical="center" wrapText="1"/>
    </xf>
    <xf numFmtId="0" fontId="57" fillId="12" borderId="3" xfId="1" applyNumberFormat="1" applyFont="1" applyFill="1" applyBorder="1" applyAlignment="1">
      <alignment vertical="center" wrapText="1"/>
    </xf>
    <xf numFmtId="0" fontId="19" fillId="0" borderId="20" xfId="1" applyFont="1" applyFill="1" applyBorder="1" applyAlignment="1">
      <alignment vertical="center"/>
    </xf>
    <xf numFmtId="0" fontId="7" fillId="0" borderId="3" xfId="1" applyNumberFormat="1" applyFont="1" applyFill="1" applyBorder="1" applyAlignment="1"/>
    <xf numFmtId="0" fontId="28" fillId="0" borderId="3" xfId="1" applyNumberFormat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/>
    </xf>
    <xf numFmtId="0" fontId="3" fillId="0" borderId="4" xfId="1" applyFont="1" applyFill="1" applyBorder="1" applyAlignment="1"/>
    <xf numFmtId="0" fontId="23" fillId="0" borderId="3" xfId="1" applyNumberFormat="1" applyFont="1" applyFill="1" applyBorder="1" applyAlignment="1">
      <alignment vertical="center" wrapText="1"/>
    </xf>
    <xf numFmtId="0" fontId="56" fillId="0" borderId="4" xfId="0" applyFont="1" applyFill="1" applyBorder="1"/>
    <xf numFmtId="0" fontId="56" fillId="0" borderId="3" xfId="0" applyFont="1" applyFill="1" applyBorder="1"/>
    <xf numFmtId="0" fontId="3" fillId="0" borderId="9" xfId="1" applyFont="1" applyFill="1" applyBorder="1" applyAlignment="1"/>
    <xf numFmtId="0" fontId="3" fillId="0" borderId="5" xfId="1" applyFont="1" applyFill="1" applyBorder="1" applyAlignment="1"/>
    <xf numFmtId="0" fontId="3" fillId="0" borderId="3" xfId="1" applyFont="1" applyFill="1" applyBorder="1" applyAlignment="1"/>
    <xf numFmtId="0" fontId="21" fillId="0" borderId="2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/>
    </xf>
    <xf numFmtId="3" fontId="37" fillId="0" borderId="4" xfId="0" applyNumberFormat="1" applyFont="1" applyFill="1" applyBorder="1"/>
    <xf numFmtId="0" fontId="3" fillId="0" borderId="3" xfId="1" applyFont="1" applyFill="1" applyBorder="1" applyAlignment="1">
      <alignment wrapText="1"/>
    </xf>
    <xf numFmtId="0" fontId="3" fillId="0" borderId="9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54" fillId="0" borderId="3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1" fontId="3" fillId="0" borderId="1" xfId="1" applyNumberFormat="1" applyFont="1" applyFill="1" applyBorder="1" applyAlignment="1">
      <alignment horizontal="center" wrapText="1"/>
    </xf>
    <xf numFmtId="0" fontId="21" fillId="0" borderId="18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49" fontId="2" fillId="0" borderId="0" xfId="0" applyNumberFormat="1" applyFont="1" applyBorder="1" applyAlignment="1">
      <alignment horizontal="center" vertical="center" textRotation="90"/>
    </xf>
    <xf numFmtId="0" fontId="17" fillId="7" borderId="1" xfId="0" applyFont="1" applyFill="1" applyBorder="1" applyAlignment="1">
      <alignment horizontal="center" vertical="center" textRotation="90" wrapText="1"/>
    </xf>
    <xf numFmtId="0" fontId="12" fillId="7" borderId="2" xfId="0" applyFont="1" applyFill="1" applyBorder="1" applyAlignment="1">
      <alignment horizontal="center" vertical="center" textRotation="90" wrapText="1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 textRotation="90" wrapText="1"/>
    </xf>
    <xf numFmtId="0" fontId="6" fillId="7" borderId="3" xfId="0" applyNumberFormat="1" applyFont="1" applyFill="1" applyBorder="1" applyAlignment="1">
      <alignment vertical="center" wrapText="1"/>
    </xf>
    <xf numFmtId="1" fontId="14" fillId="7" borderId="2" xfId="0" applyNumberFormat="1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vertical="center"/>
    </xf>
    <xf numFmtId="0" fontId="2" fillId="0" borderId="2" xfId="0" applyFont="1" applyBorder="1" applyAlignment="1"/>
    <xf numFmtId="3" fontId="8" fillId="6" borderId="1" xfId="0" applyNumberFormat="1" applyFont="1" applyFill="1" applyBorder="1" applyAlignment="1"/>
    <xf numFmtId="49" fontId="2" fillId="0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/>
    <xf numFmtId="3" fontId="8" fillId="11" borderId="1" xfId="0" applyNumberFormat="1" applyFont="1" applyFill="1" applyBorder="1" applyAlignment="1">
      <alignment vertical="center"/>
    </xf>
    <xf numFmtId="0" fontId="31" fillId="7" borderId="2" xfId="0" applyFont="1" applyFill="1" applyBorder="1" applyAlignment="1">
      <alignment horizontal="right" vertical="center" wrapText="1"/>
    </xf>
    <xf numFmtId="0" fontId="58" fillId="0" borderId="4" xfId="0" applyFont="1" applyFill="1" applyBorder="1"/>
    <xf numFmtId="0" fontId="58" fillId="0" borderId="3" xfId="0" applyFont="1" applyFill="1" applyBorder="1"/>
    <xf numFmtId="0" fontId="0" fillId="0" borderId="1" xfId="0" applyBorder="1"/>
    <xf numFmtId="3" fontId="8" fillId="19" borderId="4" xfId="0" applyNumberFormat="1" applyFont="1" applyFill="1" applyBorder="1"/>
    <xf numFmtId="3" fontId="59" fillId="0" borderId="4" xfId="0" applyNumberFormat="1" applyFont="1" applyBorder="1"/>
    <xf numFmtId="3" fontId="8" fillId="0" borderId="4" xfId="0" applyNumberFormat="1" applyFont="1" applyBorder="1"/>
    <xf numFmtId="3" fontId="8" fillId="0" borderId="24" xfId="0" applyNumberFormat="1" applyFont="1" applyBorder="1"/>
    <xf numFmtId="3" fontId="8" fillId="0" borderId="25" xfId="0" applyNumberFormat="1" applyFont="1" applyBorder="1"/>
    <xf numFmtId="3" fontId="47" fillId="12" borderId="4" xfId="1" applyNumberFormat="1" applyFont="1" applyFill="1" applyBorder="1" applyAlignment="1">
      <alignment vertical="center" wrapText="1"/>
    </xf>
    <xf numFmtId="3" fontId="8" fillId="25" borderId="4" xfId="0" applyNumberFormat="1" applyFont="1" applyFill="1" applyBorder="1"/>
    <xf numFmtId="3" fontId="8" fillId="25" borderId="4" xfId="1" applyNumberFormat="1" applyFont="1" applyFill="1" applyBorder="1" applyAlignment="1">
      <alignment vertical="center"/>
    </xf>
    <xf numFmtId="3" fontId="8" fillId="23" borderId="4" xfId="0" applyNumberFormat="1" applyFont="1" applyFill="1" applyBorder="1"/>
    <xf numFmtId="49" fontId="14" fillId="18" borderId="0" xfId="0" applyNumberFormat="1" applyFont="1" applyFill="1" applyBorder="1" applyAlignment="1">
      <alignment vertical="center" wrapText="1"/>
    </xf>
    <xf numFmtId="0" fontId="36" fillId="18" borderId="0" xfId="0" applyFont="1" applyFill="1"/>
    <xf numFmtId="0" fontId="14" fillId="18" borderId="0" xfId="0" applyFont="1" applyFill="1" applyBorder="1" applyAlignment="1"/>
    <xf numFmtId="3" fontId="3" fillId="6" borderId="4" xfId="0" applyNumberFormat="1" applyFont="1" applyFill="1" applyBorder="1" applyAlignment="1">
      <alignment horizontal="center" vertical="center"/>
    </xf>
    <xf numFmtId="0" fontId="6" fillId="18" borderId="0" xfId="0" applyFont="1" applyFill="1"/>
    <xf numFmtId="0" fontId="33" fillId="18" borderId="0" xfId="0" applyNumberFormat="1" applyFont="1" applyFill="1" applyBorder="1" applyAlignment="1">
      <alignment vertical="center" wrapText="1"/>
    </xf>
    <xf numFmtId="0" fontId="6" fillId="18" borderId="0" xfId="0" applyFont="1" applyFill="1" applyBorder="1" applyAlignment="1"/>
    <xf numFmtId="1" fontId="13" fillId="6" borderId="0" xfId="1" applyNumberFormat="1" applyFont="1" applyFill="1" applyBorder="1" applyAlignment="1">
      <alignment horizontal="right"/>
    </xf>
    <xf numFmtId="0" fontId="36" fillId="18" borderId="0" xfId="0" applyFont="1" applyFill="1" applyBorder="1"/>
    <xf numFmtId="0" fontId="6" fillId="18" borderId="0" xfId="3" applyFont="1" applyFill="1" applyBorder="1"/>
    <xf numFmtId="0" fontId="6" fillId="18" borderId="0" xfId="0" applyFont="1" applyFill="1" applyBorder="1"/>
    <xf numFmtId="0" fontId="6" fillId="18" borderId="0" xfId="0" applyNumberFormat="1" applyFont="1" applyFill="1" applyBorder="1"/>
    <xf numFmtId="1" fontId="14" fillId="27" borderId="5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right" vertical="center" wrapText="1"/>
    </xf>
    <xf numFmtId="1" fontId="14" fillId="27" borderId="0" xfId="0" applyNumberFormat="1" applyFont="1" applyFill="1" applyBorder="1" applyAlignment="1">
      <alignment horizontal="right" vertical="center" wrapText="1"/>
    </xf>
    <xf numFmtId="1" fontId="14" fillId="6" borderId="0" xfId="1" applyNumberFormat="1" applyFont="1" applyFill="1" applyBorder="1" applyAlignment="1">
      <alignment horizontal="right"/>
    </xf>
    <xf numFmtId="1" fontId="14" fillId="3" borderId="0" xfId="0" applyNumberFormat="1" applyFont="1" applyFill="1" applyBorder="1" applyAlignment="1">
      <alignment horizontal="right"/>
    </xf>
    <xf numFmtId="1" fontId="14" fillId="4" borderId="0" xfId="0" applyNumberFormat="1" applyFont="1" applyFill="1" applyBorder="1" applyAlignment="1">
      <alignment horizontal="right"/>
    </xf>
    <xf numFmtId="1" fontId="14" fillId="7" borderId="0" xfId="0" applyNumberFormat="1" applyFont="1" applyFill="1" applyBorder="1" applyAlignment="1">
      <alignment horizontal="right"/>
    </xf>
    <xf numFmtId="1" fontId="14" fillId="9" borderId="0" xfId="0" applyNumberFormat="1" applyFont="1" applyFill="1" applyBorder="1" applyAlignment="1">
      <alignment horizontal="right"/>
    </xf>
    <xf numFmtId="0" fontId="48" fillId="0" borderId="0" xfId="0" applyFont="1" applyFill="1"/>
    <xf numFmtId="3" fontId="36" fillId="0" borderId="4" xfId="0" applyNumberFormat="1" applyFont="1" applyBorder="1"/>
    <xf numFmtId="3" fontId="35" fillId="0" borderId="1" xfId="0" applyNumberFormat="1" applyFont="1" applyBorder="1" applyAlignment="1">
      <alignment horizontal="right"/>
    </xf>
    <xf numFmtId="0" fontId="60" fillId="0" borderId="2" xfId="1" applyFont="1" applyBorder="1" applyAlignment="1">
      <alignment textRotation="255" wrapText="1"/>
    </xf>
    <xf numFmtId="3" fontId="35" fillId="24" borderId="4" xfId="0" applyNumberFormat="1" applyFont="1" applyFill="1" applyBorder="1"/>
    <xf numFmtId="3" fontId="35" fillId="0" borderId="4" xfId="0" applyNumberFormat="1" applyFont="1" applyBorder="1"/>
    <xf numFmtId="3" fontId="35" fillId="24" borderId="1" xfId="0" applyNumberFormat="1" applyFont="1" applyFill="1" applyBorder="1"/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21" fillId="0" borderId="10" xfId="1" applyNumberFormat="1" applyFont="1" applyFill="1" applyBorder="1" applyAlignment="1">
      <alignment vertical="center" wrapText="1"/>
    </xf>
    <xf numFmtId="3" fontId="35" fillId="0" borderId="4" xfId="1" applyNumberFormat="1" applyFont="1" applyFill="1" applyBorder="1" applyAlignment="1">
      <alignment vertical="center" wrapText="1"/>
    </xf>
    <xf numFmtId="3" fontId="35" fillId="0" borderId="4" xfId="0" applyNumberFormat="1" applyFont="1" applyFill="1" applyBorder="1"/>
    <xf numFmtId="3" fontId="36" fillId="0" borderId="30" xfId="0" applyNumberFormat="1" applyFont="1" applyBorder="1"/>
    <xf numFmtId="0" fontId="53" fillId="0" borderId="3" xfId="1" applyNumberFormat="1" applyFont="1" applyFill="1" applyBorder="1" applyAlignment="1">
      <alignment vertical="center"/>
    </xf>
    <xf numFmtId="3" fontId="35" fillId="0" borderId="0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21" fillId="0" borderId="0" xfId="1" applyNumberFormat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33" fillId="23" borderId="1" xfId="1" applyNumberFormat="1" applyFont="1" applyFill="1" applyBorder="1" applyAlignment="1">
      <alignment vertical="center" wrapText="1"/>
    </xf>
    <xf numFmtId="3" fontId="35" fillId="0" borderId="1" xfId="0" applyNumberFormat="1" applyFont="1" applyBorder="1"/>
    <xf numFmtId="0" fontId="19" fillId="18" borderId="4" xfId="0" applyFont="1" applyFill="1" applyBorder="1" applyAlignment="1">
      <alignment vertical="center"/>
    </xf>
    <xf numFmtId="3" fontId="35" fillId="0" borderId="1" xfId="1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62" fillId="24" borderId="4" xfId="0" applyFont="1" applyFill="1" applyBorder="1"/>
    <xf numFmtId="0" fontId="19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4" fillId="28" borderId="4" xfId="0" applyNumberFormat="1" applyFont="1" applyFill="1" applyBorder="1" applyAlignment="1" applyProtection="1">
      <alignment horizontal="center" vertical="center"/>
    </xf>
    <xf numFmtId="0" fontId="14" fillId="28" borderId="1" xfId="0" applyNumberFormat="1" applyFont="1" applyFill="1" applyBorder="1" applyAlignment="1" applyProtection="1">
      <alignment vertical="center"/>
    </xf>
    <xf numFmtId="0" fontId="61" fillId="28" borderId="1" xfId="0" applyNumberFormat="1" applyFont="1" applyFill="1" applyBorder="1" applyAlignment="1" applyProtection="1">
      <alignment vertical="center"/>
    </xf>
    <xf numFmtId="0" fontId="61" fillId="28" borderId="2" xfId="0" applyNumberFormat="1" applyFont="1" applyFill="1" applyBorder="1" applyAlignment="1" applyProtection="1">
      <alignment vertical="center"/>
    </xf>
    <xf numFmtId="0" fontId="61" fillId="28" borderId="3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3" fontId="8" fillId="23" borderId="4" xfId="0" applyNumberFormat="1" applyFont="1" applyFill="1" applyBorder="1" applyAlignment="1">
      <alignment horizontal="right" vertical="center"/>
    </xf>
    <xf numFmtId="1" fontId="3" fillId="8" borderId="5" xfId="0" applyNumberFormat="1" applyFont="1" applyFill="1" applyBorder="1" applyAlignment="1">
      <alignment horizontal="center" vertical="center" wrapText="1"/>
    </xf>
    <xf numFmtId="1" fontId="14" fillId="8" borderId="4" xfId="0" applyNumberFormat="1" applyFont="1" applyFill="1" applyBorder="1" applyAlignment="1">
      <alignment horizontal="center" vertical="center" wrapText="1"/>
    </xf>
    <xf numFmtId="1" fontId="14" fillId="6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1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/>
    <xf numFmtId="0" fontId="3" fillId="18" borderId="5" xfId="0" applyFont="1" applyFill="1" applyBorder="1" applyAlignment="1"/>
    <xf numFmtId="0" fontId="21" fillId="18" borderId="4" xfId="0" applyNumberFormat="1" applyFont="1" applyFill="1" applyBorder="1" applyAlignment="1">
      <alignment vertical="center"/>
    </xf>
    <xf numFmtId="0" fontId="3" fillId="18" borderId="9" xfId="0" applyFont="1" applyFill="1" applyBorder="1" applyAlignment="1"/>
    <xf numFmtId="0" fontId="3" fillId="18" borderId="2" xfId="0" applyFont="1" applyFill="1" applyBorder="1" applyAlignment="1"/>
    <xf numFmtId="0" fontId="24" fillId="18" borderId="4" xfId="0" applyFont="1" applyFill="1" applyBorder="1" applyAlignment="1">
      <alignment vertical="center"/>
    </xf>
    <xf numFmtId="3" fontId="37" fillId="18" borderId="4" xfId="0" applyNumberFormat="1" applyFont="1" applyFill="1" applyBorder="1"/>
    <xf numFmtId="3" fontId="35" fillId="18" borderId="4" xfId="1" applyNumberFormat="1" applyFont="1" applyFill="1" applyBorder="1" applyAlignment="1" applyProtection="1">
      <alignment vertical="center"/>
    </xf>
    <xf numFmtId="0" fontId="3" fillId="18" borderId="1" xfId="0" applyFont="1" applyFill="1" applyBorder="1" applyAlignment="1"/>
    <xf numFmtId="0" fontId="7" fillId="18" borderId="4" xfId="0" applyNumberFormat="1" applyFont="1" applyFill="1" applyBorder="1" applyAlignment="1"/>
    <xf numFmtId="0" fontId="3" fillId="0" borderId="6" xfId="0" applyFont="1" applyFill="1" applyBorder="1" applyAlignment="1">
      <alignment vertical="center" wrapText="1"/>
    </xf>
    <xf numFmtId="1" fontId="14" fillId="29" borderId="1" xfId="0" applyNumberFormat="1" applyFont="1" applyFill="1" applyBorder="1" applyAlignment="1">
      <alignment horizontal="center" vertical="center" wrapText="1"/>
    </xf>
    <xf numFmtId="1" fontId="14" fillId="31" borderId="5" xfId="0" applyNumberFormat="1" applyFont="1" applyFill="1" applyBorder="1" applyAlignment="1">
      <alignment horizontal="center" vertical="center" wrapText="1"/>
    </xf>
    <xf numFmtId="3" fontId="47" fillId="28" borderId="4" xfId="0" applyNumberFormat="1" applyFont="1" applyFill="1" applyBorder="1"/>
    <xf numFmtId="1" fontId="3" fillId="3" borderId="5" xfId="0" applyNumberFormat="1" applyFont="1" applyFill="1" applyBorder="1" applyAlignment="1">
      <alignment horizontal="center" vertical="center" wrapText="1"/>
    </xf>
    <xf numFmtId="1" fontId="3" fillId="27" borderId="5" xfId="0" applyNumberFormat="1" applyFont="1" applyFill="1" applyBorder="1" applyAlignment="1">
      <alignment horizontal="center" vertical="center" wrapText="1"/>
    </xf>
    <xf numFmtId="1" fontId="3" fillId="31" borderId="5" xfId="0" applyNumberFormat="1" applyFont="1" applyFill="1" applyBorder="1" applyAlignment="1">
      <alignment horizontal="center" vertical="center" wrapText="1"/>
    </xf>
    <xf numFmtId="1" fontId="3" fillId="29" borderId="1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 vertical="center" textRotation="90" wrapText="1"/>
    </xf>
    <xf numFmtId="0" fontId="12" fillId="30" borderId="2" xfId="0" applyFont="1" applyFill="1" applyBorder="1" applyAlignment="1">
      <alignment horizontal="center" vertical="center" textRotation="90" wrapText="1"/>
    </xf>
    <xf numFmtId="0" fontId="9" fillId="30" borderId="2" xfId="0" applyFont="1" applyFill="1" applyBorder="1" applyAlignment="1">
      <alignment vertical="center" wrapText="1"/>
    </xf>
    <xf numFmtId="0" fontId="9" fillId="30" borderId="2" xfId="0" applyFont="1" applyFill="1" applyBorder="1" applyAlignment="1">
      <alignment horizontal="center" vertical="center" textRotation="90" wrapText="1"/>
    </xf>
    <xf numFmtId="0" fontId="6" fillId="30" borderId="3" xfId="0" applyNumberFormat="1" applyFont="1" applyFill="1" applyBorder="1" applyAlignment="1">
      <alignment vertical="center" wrapText="1"/>
    </xf>
    <xf numFmtId="1" fontId="14" fillId="30" borderId="2" xfId="0" applyNumberFormat="1" applyFont="1" applyFill="1" applyBorder="1" applyAlignment="1">
      <alignment horizontal="center" vertical="center" wrapText="1"/>
    </xf>
    <xf numFmtId="3" fontId="8" fillId="30" borderId="4" xfId="0" applyNumberFormat="1" applyFont="1" applyFill="1" applyBorder="1" applyAlignment="1">
      <alignment vertical="center"/>
    </xf>
    <xf numFmtId="49" fontId="14" fillId="32" borderId="0" xfId="0" applyNumberFormat="1" applyFont="1" applyFill="1" applyBorder="1" applyAlignment="1">
      <alignment vertical="center" wrapText="1"/>
    </xf>
    <xf numFmtId="49" fontId="8" fillId="32" borderId="0" xfId="0" applyNumberFormat="1" applyFont="1" applyFill="1" applyBorder="1" applyAlignment="1">
      <alignment vertical="center" wrapText="1"/>
    </xf>
    <xf numFmtId="49" fontId="6" fillId="32" borderId="0" xfId="0" applyNumberFormat="1" applyFont="1" applyFill="1" applyBorder="1" applyAlignment="1">
      <alignment vertical="center" wrapText="1"/>
    </xf>
    <xf numFmtId="3" fontId="14" fillId="18" borderId="0" xfId="0" applyNumberFormat="1" applyFont="1" applyFill="1"/>
    <xf numFmtId="1" fontId="14" fillId="7" borderId="0" xfId="0" applyNumberFormat="1" applyFont="1" applyFill="1" applyBorder="1" applyAlignment="1">
      <alignment wrapText="1"/>
    </xf>
    <xf numFmtId="1" fontId="14" fillId="3" borderId="0" xfId="0" applyNumberFormat="1" applyFont="1" applyFill="1" applyBorder="1" applyAlignment="1">
      <alignment wrapText="1"/>
    </xf>
    <xf numFmtId="1" fontId="14" fillId="29" borderId="0" xfId="0" applyNumberFormat="1" applyFont="1" applyFill="1" applyBorder="1" applyAlignment="1">
      <alignment wrapText="1"/>
    </xf>
    <xf numFmtId="1" fontId="14" fillId="31" borderId="0" xfId="0" applyNumberFormat="1" applyFont="1" applyFill="1" applyBorder="1" applyAlignment="1">
      <alignment wrapText="1"/>
    </xf>
    <xf numFmtId="1" fontId="14" fillId="27" borderId="0" xfId="0" applyNumberFormat="1" applyFont="1" applyFill="1" applyBorder="1" applyAlignment="1">
      <alignment wrapText="1"/>
    </xf>
    <xf numFmtId="3" fontId="64" fillId="4" borderId="4" xfId="0" applyNumberFormat="1" applyFont="1" applyFill="1" applyBorder="1" applyAlignment="1">
      <alignment vertical="center"/>
    </xf>
    <xf numFmtId="1" fontId="14" fillId="27" borderId="0" xfId="0" applyNumberFormat="1" applyFont="1" applyFill="1" applyBorder="1" applyAlignment="1">
      <alignment horizontal="center" vertical="center" wrapText="1"/>
    </xf>
    <xf numFmtId="1" fontId="14" fillId="6" borderId="0" xfId="1" applyNumberFormat="1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right" wrapText="1"/>
    </xf>
    <xf numFmtId="1" fontId="14" fillId="27" borderId="0" xfId="0" applyNumberFormat="1" applyFont="1" applyFill="1" applyBorder="1" applyAlignment="1">
      <alignment vertical="center" wrapText="1"/>
    </xf>
    <xf numFmtId="1" fontId="13" fillId="0" borderId="0" xfId="1" applyNumberFormat="1" applyFont="1" applyFill="1" applyBorder="1" applyAlignment="1">
      <alignment horizontal="right"/>
    </xf>
    <xf numFmtId="1" fontId="14" fillId="27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/>
    <xf numFmtId="1" fontId="14" fillId="6" borderId="1" xfId="1" applyNumberFormat="1" applyFont="1" applyFill="1" applyBorder="1" applyAlignment="1">
      <alignment horizontal="center"/>
    </xf>
    <xf numFmtId="1" fontId="3" fillId="8" borderId="1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1" fontId="14" fillId="7" borderId="0" xfId="0" applyNumberFormat="1" applyFont="1" applyFill="1" applyBorder="1" applyAlignment="1">
      <alignment horizontal="right" vertical="center" wrapText="1"/>
    </xf>
    <xf numFmtId="1" fontId="14" fillId="0" borderId="0" xfId="1" applyNumberFormat="1" applyFont="1" applyFill="1" applyBorder="1" applyAlignment="1">
      <alignment horizontal="right"/>
    </xf>
    <xf numFmtId="49" fontId="26" fillId="0" borderId="0" xfId="0" applyNumberFormat="1" applyFont="1" applyBorder="1" applyAlignment="1">
      <alignment horizontal="center" vertical="center" wrapText="1"/>
    </xf>
    <xf numFmtId="0" fontId="19" fillId="23" borderId="3" xfId="1" applyFont="1" applyFill="1" applyBorder="1" applyAlignment="1">
      <alignment vertical="center"/>
    </xf>
    <xf numFmtId="1" fontId="3" fillId="7" borderId="5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/>
    <xf numFmtId="0" fontId="53" fillId="0" borderId="3" xfId="1" applyNumberFormat="1" applyFont="1" applyFill="1" applyBorder="1" applyAlignment="1">
      <alignment vertical="center" wrapText="1"/>
    </xf>
    <xf numFmtId="0" fontId="33" fillId="12" borderId="3" xfId="1" applyNumberFormat="1" applyFont="1" applyFill="1" applyBorder="1" applyAlignment="1">
      <alignment vertical="center" wrapText="1"/>
    </xf>
    <xf numFmtId="0" fontId="3" fillId="0" borderId="3" xfId="1" applyFont="1" applyBorder="1" applyAlignment="1">
      <alignment vertical="center"/>
    </xf>
    <xf numFmtId="0" fontId="53" fillId="0" borderId="2" xfId="1" applyNumberFormat="1" applyFont="1" applyBorder="1" applyAlignment="1">
      <alignment vertical="center"/>
    </xf>
    <xf numFmtId="0" fontId="19" fillId="0" borderId="19" xfId="1" applyFont="1" applyFill="1" applyBorder="1" applyAlignment="1">
      <alignment vertical="center"/>
    </xf>
    <xf numFmtId="0" fontId="7" fillId="0" borderId="4" xfId="1" applyFont="1" applyFill="1" applyBorder="1" applyAlignment="1">
      <alignment wrapText="1"/>
    </xf>
    <xf numFmtId="0" fontId="19" fillId="0" borderId="17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2" fillId="28" borderId="4" xfId="0" applyNumberFormat="1" applyFont="1" applyFill="1" applyBorder="1" applyAlignment="1">
      <alignment vertical="center" wrapText="1"/>
    </xf>
    <xf numFmtId="3" fontId="35" fillId="0" borderId="4" xfId="1" applyNumberFormat="1" applyFont="1" applyFill="1" applyBorder="1" applyAlignment="1" applyProtection="1">
      <alignment vertical="center"/>
    </xf>
    <xf numFmtId="0" fontId="19" fillId="0" borderId="3" xfId="0" applyFont="1" applyFill="1" applyBorder="1" applyAlignment="1"/>
    <xf numFmtId="0" fontId="21" fillId="0" borderId="3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3" fontId="8" fillId="4" borderId="1" xfId="0" applyNumberFormat="1" applyFont="1" applyFill="1" applyBorder="1" applyAlignment="1">
      <alignment vertical="center"/>
    </xf>
    <xf numFmtId="164" fontId="8" fillId="7" borderId="2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3" fontId="8" fillId="0" borderId="2" xfId="0" applyNumberFormat="1" applyFont="1" applyBorder="1"/>
    <xf numFmtId="3" fontId="8" fillId="0" borderId="8" xfId="0" applyNumberFormat="1" applyFont="1" applyBorder="1"/>
    <xf numFmtId="3" fontId="8" fillId="0" borderId="12" xfId="0" applyNumberFormat="1" applyFont="1" applyBorder="1"/>
    <xf numFmtId="3" fontId="8" fillId="0" borderId="14" xfId="0" applyNumberFormat="1" applyFont="1" applyBorder="1"/>
    <xf numFmtId="0" fontId="59" fillId="0" borderId="0" xfId="0" applyFont="1" applyBorder="1"/>
    <xf numFmtId="0" fontId="59" fillId="0" borderId="0" xfId="0" applyFont="1"/>
    <xf numFmtId="0" fontId="59" fillId="0" borderId="1" xfId="0" applyFont="1" applyBorder="1"/>
    <xf numFmtId="3" fontId="47" fillId="12" borderId="3" xfId="1" applyNumberFormat="1" applyFont="1" applyFill="1" applyBorder="1" applyAlignment="1">
      <alignment vertical="center" wrapText="1"/>
    </xf>
    <xf numFmtId="3" fontId="8" fillId="12" borderId="1" xfId="1" applyNumberFormat="1" applyFont="1" applyFill="1" applyBorder="1" applyAlignment="1">
      <alignment vertical="center"/>
    </xf>
    <xf numFmtId="3" fontId="8" fillId="23" borderId="1" xfId="0" applyNumberFormat="1" applyFont="1" applyFill="1" applyBorder="1"/>
    <xf numFmtId="3" fontId="8" fillId="25" borderId="1" xfId="0" applyNumberFormat="1" applyFont="1" applyFill="1" applyBorder="1"/>
    <xf numFmtId="3" fontId="8" fillId="25" borderId="1" xfId="1" applyNumberFormat="1" applyFont="1" applyFill="1" applyBorder="1" applyAlignment="1">
      <alignment vertical="center"/>
    </xf>
    <xf numFmtId="3" fontId="8" fillId="23" borderId="1" xfId="0" applyNumberFormat="1" applyFont="1" applyFill="1" applyBorder="1" applyAlignment="1">
      <alignment horizontal="right" vertical="center"/>
    </xf>
    <xf numFmtId="3" fontId="35" fillId="0" borderId="0" xfId="0" applyNumberFormat="1" applyFont="1" applyBorder="1"/>
    <xf numFmtId="3" fontId="8" fillId="26" borderId="4" xfId="0" applyNumberFormat="1" applyFont="1" applyFill="1" applyBorder="1"/>
    <xf numFmtId="3" fontId="8" fillId="13" borderId="1" xfId="1" applyNumberFormat="1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59" fillId="0" borderId="1" xfId="0" applyNumberFormat="1" applyFont="1" applyBorder="1"/>
    <xf numFmtId="3" fontId="35" fillId="18" borderId="4" xfId="0" applyNumberFormat="1" applyFont="1" applyFill="1" applyBorder="1"/>
    <xf numFmtId="3" fontId="8" fillId="4" borderId="4" xfId="0" applyNumberFormat="1" applyFont="1" applyFill="1" applyBorder="1" applyAlignment="1">
      <alignment vertical="center"/>
    </xf>
    <xf numFmtId="3" fontId="8" fillId="0" borderId="29" xfId="0" applyNumberFormat="1" applyFont="1" applyBorder="1"/>
    <xf numFmtId="0" fontId="59" fillId="0" borderId="4" xfId="0" applyFont="1" applyBorder="1"/>
    <xf numFmtId="3" fontId="35" fillId="0" borderId="4" xfId="0" applyNumberFormat="1" applyFont="1" applyBorder="1" applyAlignment="1">
      <alignment horizontal="right"/>
    </xf>
    <xf numFmtId="3" fontId="8" fillId="15" borderId="4" xfId="0" applyNumberFormat="1" applyFont="1" applyFill="1" applyBorder="1" applyAlignment="1">
      <alignment horizontal="right" vertical="center"/>
    </xf>
    <xf numFmtId="3" fontId="8" fillId="12" borderId="4" xfId="0" applyNumberFormat="1" applyFont="1" applyFill="1" applyBorder="1" applyAlignment="1">
      <alignment vertical="center"/>
    </xf>
    <xf numFmtId="3" fontId="59" fillId="0" borderId="0" xfId="0" applyNumberFormat="1" applyFont="1"/>
    <xf numFmtId="3" fontId="66" fillId="0" borderId="3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3" fontId="8" fillId="0" borderId="7" xfId="0" applyNumberFormat="1" applyFont="1" applyBorder="1"/>
    <xf numFmtId="3" fontId="8" fillId="0" borderId="11" xfId="0" applyNumberFormat="1" applyFont="1" applyBorder="1"/>
    <xf numFmtId="3" fontId="8" fillId="0" borderId="13" xfId="0" applyNumberFormat="1" applyFont="1" applyBorder="1"/>
    <xf numFmtId="3" fontId="37" fillId="0" borderId="4" xfId="0" applyNumberFormat="1" applyFont="1" applyBorder="1" applyAlignment="1">
      <alignment horizontal="right"/>
    </xf>
    <xf numFmtId="3" fontId="37" fillId="0" borderId="4" xfId="0" applyNumberFormat="1" applyFont="1" applyFill="1" applyBorder="1" applyAlignment="1">
      <alignment horizontal="right"/>
    </xf>
    <xf numFmtId="0" fontId="7" fillId="18" borderId="4" xfId="1" applyFont="1" applyFill="1" applyBorder="1" applyAlignment="1">
      <alignment horizontal="center" wrapText="1"/>
    </xf>
    <xf numFmtId="0" fontId="3" fillId="18" borderId="4" xfId="1" applyFont="1" applyFill="1" applyBorder="1" applyAlignment="1">
      <alignment wrapText="1"/>
    </xf>
    <xf numFmtId="0" fontId="3" fillId="18" borderId="9" xfId="1" applyFont="1" applyFill="1" applyBorder="1" applyAlignment="1">
      <alignment wrapText="1"/>
    </xf>
    <xf numFmtId="0" fontId="3" fillId="18" borderId="5" xfId="1" applyFont="1" applyFill="1" applyBorder="1" applyAlignment="1">
      <alignment wrapText="1"/>
    </xf>
    <xf numFmtId="0" fontId="19" fillId="18" borderId="6" xfId="1" applyFont="1" applyFill="1" applyBorder="1" applyAlignment="1">
      <alignment vertical="center"/>
    </xf>
    <xf numFmtId="0" fontId="21" fillId="18" borderId="4" xfId="1" applyNumberFormat="1" applyFont="1" applyFill="1" applyBorder="1" applyAlignment="1">
      <alignment vertical="center"/>
    </xf>
    <xf numFmtId="3" fontId="35" fillId="18" borderId="1" xfId="1" applyNumberFormat="1" applyFont="1" applyFill="1" applyBorder="1" applyAlignment="1">
      <alignment vertical="center"/>
    </xf>
    <xf numFmtId="3" fontId="35" fillId="18" borderId="4" xfId="1" applyNumberFormat="1" applyFont="1" applyFill="1" applyBorder="1" applyAlignment="1">
      <alignment vertical="center"/>
    </xf>
    <xf numFmtId="0" fontId="3" fillId="18" borderId="1" xfId="1" applyFont="1" applyFill="1" applyBorder="1" applyAlignment="1">
      <alignment wrapText="1"/>
    </xf>
    <xf numFmtId="0" fontId="19" fillId="18" borderId="1" xfId="1" applyFont="1" applyFill="1" applyBorder="1" applyAlignment="1">
      <alignment vertical="center"/>
    </xf>
    <xf numFmtId="0" fontId="19" fillId="18" borderId="2" xfId="1" applyFont="1" applyFill="1" applyBorder="1" applyAlignment="1">
      <alignment vertical="center"/>
    </xf>
    <xf numFmtId="0" fontId="19" fillId="18" borderId="3" xfId="1" applyFont="1" applyFill="1" applyBorder="1" applyAlignment="1">
      <alignment vertical="center"/>
    </xf>
    <xf numFmtId="0" fontId="19" fillId="18" borderId="4" xfId="1" applyFont="1" applyFill="1" applyBorder="1" applyAlignment="1">
      <alignment vertical="center"/>
    </xf>
    <xf numFmtId="0" fontId="21" fillId="18" borderId="6" xfId="1" applyNumberFormat="1" applyFont="1" applyFill="1" applyBorder="1" applyAlignment="1">
      <alignment vertical="center" wrapText="1"/>
    </xf>
    <xf numFmtId="0" fontId="19" fillId="18" borderId="16" xfId="1" applyFont="1" applyFill="1" applyBorder="1" applyAlignment="1">
      <alignment vertical="center"/>
    </xf>
    <xf numFmtId="0" fontId="19" fillId="18" borderId="0" xfId="1" applyFont="1" applyFill="1" applyBorder="1" applyAlignment="1">
      <alignment vertical="center"/>
    </xf>
    <xf numFmtId="0" fontId="19" fillId="18" borderId="19" xfId="1" applyFont="1" applyFill="1" applyBorder="1" applyAlignment="1">
      <alignment vertical="center"/>
    </xf>
    <xf numFmtId="0" fontId="21" fillId="18" borderId="10" xfId="1" applyNumberFormat="1" applyFont="1" applyFill="1" applyBorder="1" applyAlignment="1">
      <alignment vertical="center" wrapText="1"/>
    </xf>
    <xf numFmtId="0" fontId="3" fillId="18" borderId="17" xfId="1" applyFont="1" applyFill="1" applyBorder="1" applyAlignment="1">
      <alignment wrapText="1"/>
    </xf>
    <xf numFmtId="0" fontId="3" fillId="18" borderId="15" xfId="1" applyFont="1" applyFill="1" applyBorder="1" applyAlignment="1">
      <alignment wrapText="1"/>
    </xf>
    <xf numFmtId="0" fontId="19" fillId="18" borderId="18" xfId="1" applyFont="1" applyFill="1" applyBorder="1" applyAlignment="1">
      <alignment vertical="center"/>
    </xf>
    <xf numFmtId="0" fontId="21" fillId="18" borderId="3" xfId="1" applyNumberFormat="1" applyFont="1" applyFill="1" applyBorder="1" applyAlignment="1">
      <alignment vertical="center" wrapText="1"/>
    </xf>
    <xf numFmtId="1" fontId="3" fillId="18" borderId="1" xfId="1" applyNumberFormat="1" applyFont="1" applyFill="1" applyBorder="1" applyAlignment="1">
      <alignment horizontal="center"/>
    </xf>
    <xf numFmtId="3" fontId="8" fillId="31" borderId="0" xfId="0" applyNumberFormat="1" applyFont="1" applyFill="1" applyAlignment="1"/>
    <xf numFmtId="0" fontId="19" fillId="18" borderId="4" xfId="1" applyFont="1" applyFill="1" applyBorder="1" applyAlignment="1">
      <alignment horizontal="center" vertical="center" wrapText="1"/>
    </xf>
    <xf numFmtId="0" fontId="19" fillId="18" borderId="9" xfId="1" applyFont="1" applyFill="1" applyBorder="1" applyAlignment="1">
      <alignment vertical="center" wrapText="1"/>
    </xf>
    <xf numFmtId="0" fontId="19" fillId="18" borderId="5" xfId="1" applyFont="1" applyFill="1" applyBorder="1" applyAlignment="1">
      <alignment vertical="center" wrapText="1"/>
    </xf>
    <xf numFmtId="0" fontId="7" fillId="18" borderId="3" xfId="1" applyFont="1" applyFill="1" applyBorder="1"/>
    <xf numFmtId="1" fontId="3" fillId="18" borderId="1" xfId="1" applyNumberFormat="1" applyFont="1" applyFill="1" applyBorder="1" applyAlignment="1">
      <alignment horizontal="center" vertical="center" wrapText="1"/>
    </xf>
    <xf numFmtId="0" fontId="19" fillId="18" borderId="10" xfId="1" applyFont="1" applyFill="1" applyBorder="1" applyAlignment="1">
      <alignment vertical="center"/>
    </xf>
    <xf numFmtId="3" fontId="35" fillId="18" borderId="1" xfId="0" applyNumberFormat="1" applyFont="1" applyFill="1" applyBorder="1"/>
    <xf numFmtId="1" fontId="14" fillId="33" borderId="2" xfId="0" applyNumberFormat="1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vertical="center"/>
    </xf>
    <xf numFmtId="1" fontId="14" fillId="33" borderId="1" xfId="0" applyNumberFormat="1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/>
    </xf>
    <xf numFmtId="0" fontId="3" fillId="18" borderId="4" xfId="0" applyFont="1" applyFill="1" applyBorder="1" applyAlignment="1"/>
    <xf numFmtId="3" fontId="35" fillId="0" borderId="1" xfId="0" applyNumberFormat="1" applyFont="1" applyFill="1" applyBorder="1" applyAlignment="1">
      <alignment horizontal="right"/>
    </xf>
    <xf numFmtId="3" fontId="35" fillId="34" borderId="4" xfId="0" applyNumberFormat="1" applyFont="1" applyFill="1" applyBorder="1"/>
    <xf numFmtId="0" fontId="14" fillId="35" borderId="4" xfId="0" applyNumberFormat="1" applyFont="1" applyFill="1" applyBorder="1" applyAlignment="1" applyProtection="1">
      <alignment horizontal="center" vertical="center"/>
    </xf>
    <xf numFmtId="0" fontId="14" fillId="35" borderId="4" xfId="0" applyNumberFormat="1" applyFont="1" applyFill="1" applyBorder="1" applyAlignment="1" applyProtection="1">
      <alignment vertical="center"/>
    </xf>
    <xf numFmtId="0" fontId="19" fillId="35" borderId="17" xfId="0" applyNumberFormat="1" applyFont="1" applyFill="1" applyBorder="1" applyAlignment="1" applyProtection="1">
      <alignment vertical="center"/>
    </xf>
    <xf numFmtId="0" fontId="19" fillId="35" borderId="15" xfId="0" applyNumberFormat="1" applyFont="1" applyFill="1" applyBorder="1" applyAlignment="1" applyProtection="1">
      <alignment vertical="center"/>
    </xf>
    <xf numFmtId="0" fontId="19" fillId="35" borderId="20" xfId="0" applyNumberFormat="1" applyFont="1" applyFill="1" applyBorder="1" applyAlignment="1" applyProtection="1">
      <alignment vertical="center"/>
    </xf>
    <xf numFmtId="0" fontId="19" fillId="35" borderId="4" xfId="0" applyNumberFormat="1" applyFont="1" applyFill="1" applyBorder="1" applyAlignment="1" applyProtection="1">
      <alignment vertical="center"/>
    </xf>
    <xf numFmtId="0" fontId="33" fillId="35" borderId="4" xfId="1" applyNumberFormat="1" applyFont="1" applyFill="1" applyBorder="1" applyAlignment="1">
      <alignment vertical="center" wrapText="1"/>
    </xf>
    <xf numFmtId="3" fontId="8" fillId="35" borderId="4" xfId="1" applyNumberFormat="1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center" vertical="center"/>
    </xf>
    <xf numFmtId="0" fontId="19" fillId="18" borderId="4" xfId="0" applyNumberFormat="1" applyFont="1" applyFill="1" applyBorder="1" applyAlignment="1" applyProtection="1">
      <alignment horizontal="center" vertical="center"/>
    </xf>
    <xf numFmtId="0" fontId="19" fillId="18" borderId="5" xfId="0" applyNumberFormat="1" applyFont="1" applyFill="1" applyBorder="1" applyAlignment="1" applyProtection="1">
      <alignment vertical="center"/>
    </xf>
    <xf numFmtId="3" fontId="37" fillId="18" borderId="1" xfId="0" applyNumberFormat="1" applyFont="1" applyFill="1" applyBorder="1"/>
    <xf numFmtId="0" fontId="19" fillId="18" borderId="5" xfId="1" applyFont="1" applyFill="1" applyBorder="1" applyAlignment="1">
      <alignment vertical="center"/>
    </xf>
    <xf numFmtId="0" fontId="7" fillId="18" borderId="3" xfId="1" applyFont="1" applyFill="1" applyBorder="1" applyAlignment="1">
      <alignment vertical="center" wrapText="1"/>
    </xf>
    <xf numFmtId="0" fontId="19" fillId="18" borderId="10" xfId="0" applyNumberFormat="1" applyFont="1" applyFill="1" applyBorder="1" applyAlignment="1" applyProtection="1">
      <alignment vertical="center"/>
    </xf>
    <xf numFmtId="0" fontId="19" fillId="0" borderId="0" xfId="1" applyFont="1" applyBorder="1" applyAlignment="1">
      <alignment horizontal="center" vertical="center"/>
    </xf>
    <xf numFmtId="0" fontId="21" fillId="0" borderId="0" xfId="1" applyNumberFormat="1" applyFont="1" applyBorder="1" applyAlignment="1">
      <alignment vertical="center" wrapText="1"/>
    </xf>
    <xf numFmtId="1" fontId="3" fillId="0" borderId="0" xfId="1" applyNumberFormat="1" applyFont="1" applyBorder="1" applyAlignment="1">
      <alignment horizontal="center"/>
    </xf>
    <xf numFmtId="1" fontId="14" fillId="32" borderId="5" xfId="0" applyNumberFormat="1" applyFont="1" applyFill="1" applyBorder="1" applyAlignment="1">
      <alignment horizontal="center" vertical="center" wrapText="1"/>
    </xf>
    <xf numFmtId="1" fontId="14" fillId="32" borderId="1" xfId="1" applyNumberFormat="1" applyFont="1" applyFill="1" applyBorder="1" applyAlignment="1">
      <alignment horizontal="center" vertical="center" wrapText="1"/>
    </xf>
    <xf numFmtId="1" fontId="3" fillId="32" borderId="1" xfId="1" applyNumberFormat="1" applyFont="1" applyFill="1" applyBorder="1" applyAlignment="1">
      <alignment horizontal="center"/>
    </xf>
    <xf numFmtId="1" fontId="14" fillId="9" borderId="6" xfId="0" applyNumberFormat="1" applyFont="1" applyFill="1" applyBorder="1" applyAlignment="1">
      <alignment horizontal="center" vertical="center" wrapText="1"/>
    </xf>
    <xf numFmtId="1" fontId="14" fillId="31" borderId="4" xfId="0" applyNumberFormat="1" applyFont="1" applyFill="1" applyBorder="1" applyAlignment="1">
      <alignment horizontal="center" vertical="center" wrapText="1"/>
    </xf>
    <xf numFmtId="1" fontId="14" fillId="27" borderId="6" xfId="0" applyNumberFormat="1" applyFont="1" applyFill="1" applyBorder="1" applyAlignment="1">
      <alignment horizontal="center" vertical="center" wrapText="1"/>
    </xf>
    <xf numFmtId="1" fontId="14" fillId="32" borderId="6" xfId="0" applyNumberFormat="1" applyFont="1" applyFill="1" applyBorder="1" applyAlignment="1">
      <alignment horizontal="center" vertical="center" wrapText="1"/>
    </xf>
    <xf numFmtId="1" fontId="14" fillId="0" borderId="4" xfId="1" applyNumberFormat="1" applyFont="1" applyFill="1" applyBorder="1" applyAlignment="1">
      <alignment horizontal="center" vertical="center"/>
    </xf>
    <xf numFmtId="3" fontId="67" fillId="0" borderId="1" xfId="1" applyNumberFormat="1" applyFont="1" applyFill="1" applyBorder="1" applyAlignment="1">
      <alignment vertical="center"/>
    </xf>
    <xf numFmtId="3" fontId="67" fillId="0" borderId="4" xfId="1" applyNumberFormat="1" applyFont="1" applyFill="1" applyBorder="1" applyAlignment="1">
      <alignment vertical="center"/>
    </xf>
    <xf numFmtId="3" fontId="67" fillId="0" borderId="4" xfId="0" applyNumberFormat="1" applyFont="1" applyBorder="1"/>
    <xf numFmtId="3" fontId="68" fillId="0" borderId="4" xfId="0" applyNumberFormat="1" applyFont="1" applyFill="1" applyBorder="1"/>
    <xf numFmtId="1" fontId="3" fillId="33" borderId="1" xfId="0" applyNumberFormat="1" applyFont="1" applyFill="1" applyBorder="1" applyAlignment="1">
      <alignment horizontal="center"/>
    </xf>
    <xf numFmtId="3" fontId="67" fillId="0" borderId="4" xfId="0" applyNumberFormat="1" applyFont="1" applyFill="1" applyBorder="1"/>
    <xf numFmtId="3" fontId="67" fillId="18" borderId="4" xfId="0" applyNumberFormat="1" applyFont="1" applyFill="1" applyBorder="1"/>
    <xf numFmtId="3" fontId="14" fillId="32" borderId="0" xfId="0" applyNumberFormat="1" applyFont="1" applyFill="1"/>
    <xf numFmtId="1" fontId="14" fillId="32" borderId="0" xfId="0" applyNumberFormat="1" applyFont="1" applyFill="1" applyBorder="1" applyAlignment="1">
      <alignment horizontal="right" vertical="center" wrapText="1"/>
    </xf>
    <xf numFmtId="0" fontId="14" fillId="32" borderId="0" xfId="0" applyFont="1" applyFill="1"/>
    <xf numFmtId="1" fontId="14" fillId="32" borderId="0" xfId="1" applyNumberFormat="1" applyFont="1" applyFill="1" applyBorder="1" applyAlignment="1">
      <alignment horizontal="right"/>
    </xf>
    <xf numFmtId="0" fontId="48" fillId="15" borderId="0" xfId="0" applyFont="1" applyFill="1"/>
    <xf numFmtId="49" fontId="6" fillId="21" borderId="0" xfId="0" applyNumberFormat="1" applyFont="1" applyFill="1" applyBorder="1" applyAlignment="1">
      <alignment vertical="center" wrapText="1"/>
    </xf>
    <xf numFmtId="1" fontId="54" fillId="6" borderId="0" xfId="1" applyNumberFormat="1" applyFont="1" applyFill="1" applyBorder="1" applyAlignment="1">
      <alignment horizontal="center"/>
    </xf>
    <xf numFmtId="1" fontId="14" fillId="32" borderId="0" xfId="0" applyNumberFormat="1" applyFont="1" applyFill="1" applyBorder="1" applyAlignment="1">
      <alignment wrapText="1"/>
    </xf>
    <xf numFmtId="3" fontId="35" fillId="0" borderId="1" xfId="0" applyNumberFormat="1" applyFont="1" applyFill="1" applyBorder="1"/>
    <xf numFmtId="49" fontId="2" fillId="0" borderId="0" xfId="1" applyNumberFormat="1" applyFont="1" applyFill="1" applyAlignment="1">
      <alignment horizontal="center" vertical="center"/>
    </xf>
    <xf numFmtId="3" fontId="37" fillId="0" borderId="1" xfId="0" applyNumberFormat="1" applyFont="1" applyFill="1" applyBorder="1"/>
  </cellXfs>
  <cellStyles count="4">
    <cellStyle name="Good" xfId="2"/>
    <cellStyle name="Normal_MjesPlan2003" xfId="3"/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FFCCCC"/>
      <color rgb="FFFF00FF"/>
      <color rgb="FF99FF99"/>
      <color rgb="FF66FF66"/>
      <color rgb="FF6699FF"/>
      <color rgb="FF3366FF"/>
      <color rgb="FFCCFFFF"/>
      <color rgb="FF990099"/>
      <color rgb="FFFF434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Z1408"/>
  <sheetViews>
    <sheetView tabSelected="1" workbookViewId="0">
      <pane ySplit="1" topLeftCell="A2" activePane="bottomLeft" state="frozen"/>
      <selection pane="bottomLeft" activeCell="AB59" sqref="AB59"/>
    </sheetView>
  </sheetViews>
  <sheetFormatPr defaultRowHeight="15" x14ac:dyDescent="0.25"/>
  <cols>
    <col min="1" max="1" width="1" customWidth="1"/>
    <col min="2" max="2" width="4.75" hidden="1" customWidth="1"/>
    <col min="3" max="3" width="2.625" hidden="1" customWidth="1"/>
    <col min="4" max="5" width="2.875" hidden="1" customWidth="1"/>
    <col min="6" max="6" width="2.375" hidden="1" customWidth="1"/>
    <col min="7" max="7" width="2" hidden="1" customWidth="1"/>
    <col min="8" max="9" width="5.75" hidden="1" customWidth="1"/>
    <col min="10" max="10" width="3.625" customWidth="1"/>
    <col min="11" max="11" width="7.625" customWidth="1"/>
    <col min="12" max="15" width="1.875" customWidth="1"/>
    <col min="16" max="16" width="4.25" customWidth="1"/>
    <col min="17" max="17" width="39.125" customWidth="1"/>
    <col min="18" max="18" width="4.25" customWidth="1"/>
    <col min="19" max="19" width="14.25" hidden="1" customWidth="1"/>
    <col min="20" max="20" width="14.25" style="942" hidden="1" customWidth="1"/>
    <col min="21" max="22" width="14.25" style="942" customWidth="1"/>
    <col min="23" max="23" width="14" style="942" customWidth="1"/>
    <col min="24" max="26" width="11.125" customWidth="1"/>
  </cols>
  <sheetData>
    <row r="1" spans="2:23" ht="64.5" customHeight="1" x14ac:dyDescent="0.25">
      <c r="B1" s="88" t="s">
        <v>0</v>
      </c>
      <c r="C1" s="88" t="s">
        <v>1</v>
      </c>
      <c r="D1" s="88" t="s">
        <v>2</v>
      </c>
      <c r="E1" s="1"/>
      <c r="F1" s="1"/>
      <c r="G1" s="1"/>
      <c r="H1" s="2" t="s">
        <v>3</v>
      </c>
      <c r="I1" s="3" t="s">
        <v>4</v>
      </c>
      <c r="J1" s="4"/>
      <c r="K1" s="5"/>
      <c r="L1" s="5"/>
      <c r="M1" s="5"/>
      <c r="N1" s="5"/>
      <c r="O1" s="5"/>
      <c r="P1" s="5"/>
      <c r="Q1" s="6" t="s">
        <v>110</v>
      </c>
      <c r="R1" s="819" t="s">
        <v>305</v>
      </c>
      <c r="S1" s="667" t="s">
        <v>307</v>
      </c>
      <c r="T1" s="963" t="s">
        <v>356</v>
      </c>
      <c r="U1" s="667" t="s">
        <v>370</v>
      </c>
      <c r="V1" s="667" t="s">
        <v>371</v>
      </c>
      <c r="W1" s="667" t="s">
        <v>372</v>
      </c>
    </row>
    <row r="2" spans="2:23" ht="15.75" hidden="1" customHeight="1" x14ac:dyDescent="0.25">
      <c r="B2" s="89"/>
      <c r="C2" s="89"/>
      <c r="D2" s="89"/>
      <c r="E2" s="90">
        <v>4</v>
      </c>
      <c r="F2" s="90">
        <v>3</v>
      </c>
      <c r="G2" s="90">
        <v>2</v>
      </c>
      <c r="H2" s="91"/>
      <c r="I2" s="92"/>
      <c r="J2" s="93"/>
      <c r="K2" s="94"/>
      <c r="L2" s="95" t="s">
        <v>49</v>
      </c>
      <c r="M2" s="94"/>
      <c r="N2" s="94"/>
      <c r="O2" s="94"/>
      <c r="P2" s="94"/>
      <c r="Q2" s="96" t="s">
        <v>92</v>
      </c>
      <c r="R2" s="403"/>
      <c r="S2" s="475">
        <f>S41+S524+S663+S375+S476+S925</f>
        <v>945411246</v>
      </c>
      <c r="T2" s="475">
        <f>T41+T524+T663+T375+T476+T925</f>
        <v>291155240.46000004</v>
      </c>
      <c r="U2" s="475">
        <f>U41+U524+U663+U375+U476+U925</f>
        <v>833214403</v>
      </c>
      <c r="V2" s="475">
        <f>V41+V524+V663+V375+V476+V925</f>
        <v>937334978</v>
      </c>
      <c r="W2" s="475">
        <f>W41+W524+W663+W375+W476+W925</f>
        <v>998447419</v>
      </c>
    </row>
    <row r="3" spans="2:23" ht="15" hidden="1" customHeight="1" x14ac:dyDescent="0.25">
      <c r="B3" s="97" t="s">
        <v>105</v>
      </c>
      <c r="C3" s="97"/>
      <c r="D3" s="98"/>
      <c r="E3" s="99" t="s">
        <v>6</v>
      </c>
      <c r="F3" s="99" t="s">
        <v>7</v>
      </c>
      <c r="G3" s="99" t="s">
        <v>8</v>
      </c>
      <c r="H3" s="100"/>
      <c r="I3" s="101"/>
      <c r="J3" s="102"/>
      <c r="K3" s="103"/>
      <c r="L3" s="104" t="s">
        <v>49</v>
      </c>
      <c r="M3" s="105"/>
      <c r="N3" s="105"/>
      <c r="O3" s="105"/>
      <c r="P3" s="105"/>
      <c r="Q3" s="106" t="s">
        <v>93</v>
      </c>
      <c r="R3" s="404">
        <v>11</v>
      </c>
      <c r="S3" s="475">
        <f>S42+S525+S664+S376+S926</f>
        <v>291684202</v>
      </c>
      <c r="T3" s="568">
        <f>T42+T525+T664+T376+T926</f>
        <v>81395273.460000008</v>
      </c>
      <c r="U3" s="568">
        <f>U42+U525+U664+U376+U926</f>
        <v>283205646</v>
      </c>
      <c r="V3" s="568">
        <f>V42+V525+V664+V376+V926</f>
        <v>306829099</v>
      </c>
      <c r="W3" s="475">
        <f>W42+W525+W664+W376+W926</f>
        <v>314293392</v>
      </c>
    </row>
    <row r="4" spans="2:23" ht="15" hidden="1" customHeight="1" x14ac:dyDescent="0.25">
      <c r="B4" s="97" t="s">
        <v>105</v>
      </c>
      <c r="C4" s="97"/>
      <c r="D4" s="98"/>
      <c r="E4" s="99" t="s">
        <v>6</v>
      </c>
      <c r="F4" s="99" t="s">
        <v>7</v>
      </c>
      <c r="G4" s="99" t="s">
        <v>8</v>
      </c>
      <c r="H4" s="100"/>
      <c r="I4" s="101"/>
      <c r="J4" s="102"/>
      <c r="K4" s="107"/>
      <c r="L4" s="108" t="s">
        <v>49</v>
      </c>
      <c r="M4" s="109"/>
      <c r="N4" s="109"/>
      <c r="O4" s="109"/>
      <c r="P4" s="109"/>
      <c r="Q4" s="110" t="s">
        <v>94</v>
      </c>
      <c r="R4" s="405">
        <v>12</v>
      </c>
      <c r="S4" s="475">
        <f t="shared" ref="S4:W5" si="0">S43+S665+S377</f>
        <v>4649931</v>
      </c>
      <c r="T4" s="568">
        <f t="shared" si="0"/>
        <v>769620</v>
      </c>
      <c r="U4" s="568">
        <f t="shared" si="0"/>
        <v>4438085</v>
      </c>
      <c r="V4" s="568">
        <f t="shared" si="0"/>
        <v>4882264</v>
      </c>
      <c r="W4" s="475">
        <f t="shared" si="0"/>
        <v>2400375</v>
      </c>
    </row>
    <row r="5" spans="2:23" ht="15" hidden="1" customHeight="1" x14ac:dyDescent="0.25">
      <c r="B5" s="97" t="s">
        <v>105</v>
      </c>
      <c r="C5" s="97"/>
      <c r="D5" s="98"/>
      <c r="E5" s="99" t="s">
        <v>6</v>
      </c>
      <c r="F5" s="99" t="s">
        <v>7</v>
      </c>
      <c r="G5" s="99" t="s">
        <v>8</v>
      </c>
      <c r="H5" s="100"/>
      <c r="I5" s="101"/>
      <c r="J5" s="102"/>
      <c r="K5" s="107"/>
      <c r="L5" s="108" t="s">
        <v>49</v>
      </c>
      <c r="M5" s="109"/>
      <c r="N5" s="109"/>
      <c r="O5" s="109"/>
      <c r="P5" s="109"/>
      <c r="Q5" s="110" t="s">
        <v>95</v>
      </c>
      <c r="R5" s="406">
        <v>13</v>
      </c>
      <c r="S5" s="475">
        <f t="shared" si="0"/>
        <v>3900000</v>
      </c>
      <c r="T5" s="568">
        <f t="shared" si="0"/>
        <v>0</v>
      </c>
      <c r="U5" s="568">
        <f t="shared" si="0"/>
        <v>1600000</v>
      </c>
      <c r="V5" s="568">
        <f t="shared" si="0"/>
        <v>0</v>
      </c>
      <c r="W5" s="475">
        <f t="shared" si="0"/>
        <v>0</v>
      </c>
    </row>
    <row r="6" spans="2:23" ht="19.5" hidden="1" customHeight="1" thickBot="1" x14ac:dyDescent="0.3">
      <c r="B6" s="97" t="s">
        <v>105</v>
      </c>
      <c r="C6" s="97"/>
      <c r="D6" s="98"/>
      <c r="E6" s="99" t="s">
        <v>6</v>
      </c>
      <c r="F6" s="99" t="s">
        <v>7</v>
      </c>
      <c r="G6" s="99" t="s">
        <v>8</v>
      </c>
      <c r="H6" s="100"/>
      <c r="I6" s="101"/>
      <c r="J6" s="111"/>
      <c r="K6" s="112"/>
      <c r="L6" s="113" t="s">
        <v>49</v>
      </c>
      <c r="M6" s="114"/>
      <c r="N6" s="114"/>
      <c r="O6" s="114"/>
      <c r="P6" s="114"/>
      <c r="Q6" s="115" t="s">
        <v>96</v>
      </c>
      <c r="R6" s="407">
        <v>83</v>
      </c>
      <c r="S6" s="475">
        <f>S49+S674+S382</f>
        <v>18320000</v>
      </c>
      <c r="T6" s="568">
        <f>T49+T674+T382</f>
        <v>0</v>
      </c>
      <c r="U6" s="568">
        <f>U49+U674+U382</f>
        <v>12500000</v>
      </c>
      <c r="V6" s="568">
        <f>V49+V674+V382</f>
        <v>0</v>
      </c>
      <c r="W6" s="475">
        <f>W49+W674+W382</f>
        <v>0</v>
      </c>
    </row>
    <row r="7" spans="2:23" ht="18.75" hidden="1" customHeight="1" x14ac:dyDescent="0.25">
      <c r="B7" s="97" t="s">
        <v>105</v>
      </c>
      <c r="C7" s="116"/>
      <c r="D7" s="117"/>
      <c r="E7" s="99" t="s">
        <v>6</v>
      </c>
      <c r="F7" s="99" t="s">
        <v>7</v>
      </c>
      <c r="G7" s="99" t="s">
        <v>8</v>
      </c>
      <c r="H7" s="100"/>
      <c r="I7" s="101"/>
      <c r="J7" s="118"/>
      <c r="K7" s="107"/>
      <c r="L7" s="108" t="s">
        <v>49</v>
      </c>
      <c r="M7" s="109"/>
      <c r="N7" s="109"/>
      <c r="O7" s="109"/>
      <c r="P7" s="109"/>
      <c r="Q7" s="119" t="s">
        <v>97</v>
      </c>
      <c r="R7" s="120"/>
      <c r="S7" s="817">
        <f>S3+S4+S5+S6</f>
        <v>318554133</v>
      </c>
      <c r="T7" s="933">
        <f t="shared" ref="T7" si="1">T3+T4+T5+T6</f>
        <v>82164893.460000008</v>
      </c>
      <c r="U7" s="933">
        <f t="shared" ref="U7:W7" si="2">U3+U4+U5+U6</f>
        <v>301743731</v>
      </c>
      <c r="V7" s="933">
        <f t="shared" si="2"/>
        <v>311711363</v>
      </c>
      <c r="W7" s="933">
        <f t="shared" si="2"/>
        <v>316693767</v>
      </c>
    </row>
    <row r="8" spans="2:23" ht="13.5" hidden="1" customHeight="1" x14ac:dyDescent="0.25">
      <c r="B8" s="97" t="s">
        <v>105</v>
      </c>
      <c r="C8" s="116"/>
      <c r="D8" s="117"/>
      <c r="E8" s="99" t="s">
        <v>6</v>
      </c>
      <c r="F8" s="99" t="s">
        <v>7</v>
      </c>
      <c r="G8" s="99" t="s">
        <v>8</v>
      </c>
      <c r="H8" s="100"/>
      <c r="I8" s="101"/>
      <c r="J8" s="118"/>
      <c r="K8" s="107"/>
      <c r="L8" s="108" t="s">
        <v>98</v>
      </c>
      <c r="M8" s="109"/>
      <c r="N8" s="109"/>
      <c r="O8" s="109"/>
      <c r="P8" s="109"/>
      <c r="Q8" s="121" t="s">
        <v>111</v>
      </c>
      <c r="R8" s="122"/>
      <c r="S8" s="897">
        <v>318554133</v>
      </c>
      <c r="T8" s="934"/>
      <c r="U8" s="934">
        <v>301743731</v>
      </c>
      <c r="V8" s="956">
        <v>311711363</v>
      </c>
      <c r="W8" s="956">
        <v>316693767</v>
      </c>
    </row>
    <row r="9" spans="2:23" ht="15" hidden="1" customHeight="1" x14ac:dyDescent="0.25">
      <c r="B9" s="97" t="s">
        <v>105</v>
      </c>
      <c r="C9" s="116"/>
      <c r="D9" s="117"/>
      <c r="E9" s="99" t="s">
        <v>6</v>
      </c>
      <c r="F9" s="99" t="s">
        <v>7</v>
      </c>
      <c r="G9" s="99" t="s">
        <v>8</v>
      </c>
      <c r="H9" s="100"/>
      <c r="I9" s="101"/>
      <c r="J9" s="118"/>
      <c r="K9" s="107"/>
      <c r="L9" s="108" t="s">
        <v>98</v>
      </c>
      <c r="M9" s="109"/>
      <c r="N9" s="109"/>
      <c r="O9" s="109"/>
      <c r="P9" s="109"/>
      <c r="Q9" s="637" t="s">
        <v>252</v>
      </c>
      <c r="R9" s="120"/>
      <c r="S9" s="789">
        <f>S8-S7</f>
        <v>0</v>
      </c>
      <c r="T9" s="933">
        <f t="shared" ref="T9" si="3">T8-T7</f>
        <v>-82164893.460000008</v>
      </c>
      <c r="U9" s="933">
        <f t="shared" ref="U9" si="4">U8-U7</f>
        <v>0</v>
      </c>
      <c r="V9" s="789">
        <f t="shared" ref="V9" si="5">V8-V7</f>
        <v>0</v>
      </c>
      <c r="W9" s="789">
        <f t="shared" ref="W9" si="6">W8-W7</f>
        <v>0</v>
      </c>
    </row>
    <row r="10" spans="2:23" ht="15.75" hidden="1" customHeight="1" x14ac:dyDescent="0.25">
      <c r="B10" s="97" t="s">
        <v>105</v>
      </c>
      <c r="C10" s="116"/>
      <c r="D10" s="117"/>
      <c r="E10" s="99"/>
      <c r="F10" s="99"/>
      <c r="G10" s="99"/>
      <c r="H10" s="100"/>
      <c r="I10" s="101"/>
      <c r="J10" s="118"/>
      <c r="K10" s="107"/>
      <c r="L10" s="108"/>
      <c r="M10" s="109"/>
      <c r="N10" s="109"/>
      <c r="O10" s="109"/>
      <c r="P10" s="109"/>
      <c r="Q10" s="123"/>
      <c r="R10" s="120"/>
      <c r="S10" s="682">
        <f>S13+S15+S16+S20+S21+S11+S12+S14+S17+S18</f>
        <v>626831620</v>
      </c>
      <c r="T10" s="964">
        <f t="shared" ref="T10" si="7">T13+T15+T16+T20+T21+T11+T12+T14+T17+T18</f>
        <v>208990347</v>
      </c>
      <c r="U10" s="935">
        <f>U13+U15+U16+U20+U21+U11+U12+U14+U17+U18+U19</f>
        <v>531470672</v>
      </c>
      <c r="V10" s="935">
        <f t="shared" ref="V10:W10" si="8">V13+V15+V16+V20+V21+V11+V12+V14+V17+V18+V19</f>
        <v>625623615</v>
      </c>
      <c r="W10" s="682">
        <f t="shared" si="8"/>
        <v>681753652</v>
      </c>
    </row>
    <row r="11" spans="2:23" ht="15" hidden="1" customHeight="1" x14ac:dyDescent="0.25">
      <c r="B11" s="97" t="s">
        <v>105</v>
      </c>
      <c r="C11" s="116"/>
      <c r="D11" s="117"/>
      <c r="E11" s="99" t="s">
        <v>6</v>
      </c>
      <c r="F11" s="99" t="s">
        <v>7</v>
      </c>
      <c r="G11" s="99" t="s">
        <v>8</v>
      </c>
      <c r="H11" s="100"/>
      <c r="I11" s="101"/>
      <c r="J11" s="118"/>
      <c r="K11" s="107"/>
      <c r="L11" s="104" t="s">
        <v>49</v>
      </c>
      <c r="M11" s="105"/>
      <c r="N11" s="105"/>
      <c r="O11" s="105"/>
      <c r="P11" s="105"/>
      <c r="Q11" s="106" t="s">
        <v>248</v>
      </c>
      <c r="R11" s="404">
        <v>11</v>
      </c>
      <c r="S11" s="694">
        <f>S526</f>
        <v>160000000</v>
      </c>
      <c r="T11" s="965">
        <f t="shared" ref="T11" si="9">T526</f>
        <v>97337133</v>
      </c>
      <c r="U11" s="936">
        <f t="shared" ref="U11" si="10">U526</f>
        <v>90000000</v>
      </c>
      <c r="V11" s="936">
        <f t="shared" ref="V11" si="11">V526</f>
        <v>115000000</v>
      </c>
      <c r="W11" s="694">
        <f t="shared" ref="W11" si="12">W526</f>
        <v>103000000</v>
      </c>
    </row>
    <row r="12" spans="2:23" ht="15" hidden="1" customHeight="1" x14ac:dyDescent="0.25">
      <c r="B12" s="97"/>
      <c r="C12" s="116"/>
      <c r="D12" s="117"/>
      <c r="E12" s="99"/>
      <c r="F12" s="99"/>
      <c r="G12" s="99"/>
      <c r="H12" s="100"/>
      <c r="I12" s="101"/>
      <c r="J12" s="118"/>
      <c r="K12" s="107"/>
      <c r="L12" s="104" t="s">
        <v>49</v>
      </c>
      <c r="M12" s="109"/>
      <c r="N12" s="109"/>
      <c r="O12" s="109"/>
      <c r="P12" s="109"/>
      <c r="Q12" s="110" t="s">
        <v>338</v>
      </c>
      <c r="R12" s="873">
        <v>31</v>
      </c>
      <c r="S12" s="694">
        <f>S667</f>
        <v>400000</v>
      </c>
      <c r="T12" s="965">
        <f t="shared" ref="T12" si="13">T667</f>
        <v>0</v>
      </c>
      <c r="U12" s="936">
        <f t="shared" ref="U12" si="14">U667</f>
        <v>0</v>
      </c>
      <c r="V12" s="936">
        <f t="shared" ref="V12" si="15">V667</f>
        <v>0</v>
      </c>
      <c r="W12" s="694">
        <f t="shared" ref="W12" si="16">W667</f>
        <v>0</v>
      </c>
    </row>
    <row r="13" spans="2:23" ht="15" hidden="1" customHeight="1" x14ac:dyDescent="0.25">
      <c r="B13" s="97" t="s">
        <v>105</v>
      </c>
      <c r="C13" s="97"/>
      <c r="D13" s="98"/>
      <c r="E13" s="99" t="s">
        <v>6</v>
      </c>
      <c r="F13" s="99" t="s">
        <v>7</v>
      </c>
      <c r="G13" s="99" t="s">
        <v>8</v>
      </c>
      <c r="H13" s="100"/>
      <c r="I13" s="101"/>
      <c r="J13" s="102"/>
      <c r="K13" s="107"/>
      <c r="L13" s="108" t="s">
        <v>49</v>
      </c>
      <c r="M13" s="109"/>
      <c r="N13" s="109"/>
      <c r="O13" s="109"/>
      <c r="P13" s="109"/>
      <c r="Q13" s="110" t="s">
        <v>99</v>
      </c>
      <c r="R13" s="408">
        <v>43</v>
      </c>
      <c r="S13" s="817">
        <f>S45+S527+S668+S379+S478</f>
        <v>184020000</v>
      </c>
      <c r="T13" s="933">
        <f>T45+T527+T668+T379+T478</f>
        <v>105577051</v>
      </c>
      <c r="U13" s="937">
        <f>U45+U527+U668+U379+U478</f>
        <v>234732902</v>
      </c>
      <c r="V13" s="937">
        <f>V45+V527+V668+V379+V478</f>
        <v>191813515</v>
      </c>
      <c r="W13" s="789">
        <f>W45+W527+W668+W379+W478</f>
        <v>206912222</v>
      </c>
    </row>
    <row r="14" spans="2:23" ht="24" hidden="1" customHeight="1" x14ac:dyDescent="0.25">
      <c r="B14" s="97" t="s">
        <v>105</v>
      </c>
      <c r="C14" s="97"/>
      <c r="D14" s="98"/>
      <c r="E14" s="99" t="s">
        <v>6</v>
      </c>
      <c r="F14" s="99" t="s">
        <v>7</v>
      </c>
      <c r="G14" s="99" t="s">
        <v>8</v>
      </c>
      <c r="H14" s="100"/>
      <c r="I14" s="101"/>
      <c r="J14" s="102"/>
      <c r="K14" s="107"/>
      <c r="L14" s="108" t="s">
        <v>49</v>
      </c>
      <c r="M14" s="109"/>
      <c r="N14" s="109"/>
      <c r="O14" s="109"/>
      <c r="P14" s="109"/>
      <c r="Q14" s="110" t="s">
        <v>331</v>
      </c>
      <c r="R14" s="856">
        <v>43</v>
      </c>
      <c r="S14" s="817">
        <f>S528</f>
        <v>15000000</v>
      </c>
      <c r="T14" s="933">
        <f t="shared" ref="T14" si="17">T528</f>
        <v>2232460</v>
      </c>
      <c r="U14" s="937">
        <f t="shared" ref="U14" si="18">U528</f>
        <v>10000000</v>
      </c>
      <c r="V14" s="937">
        <f t="shared" ref="V14" si="19">V528</f>
        <v>10000000</v>
      </c>
      <c r="W14" s="789">
        <f t="shared" ref="W14" si="20">W528</f>
        <v>10000000</v>
      </c>
    </row>
    <row r="15" spans="2:23" ht="15" hidden="1" customHeight="1" x14ac:dyDescent="0.25">
      <c r="B15" s="97" t="s">
        <v>105</v>
      </c>
      <c r="C15" s="97"/>
      <c r="D15" s="98"/>
      <c r="E15" s="99" t="s">
        <v>6</v>
      </c>
      <c r="F15" s="99" t="s">
        <v>7</v>
      </c>
      <c r="G15" s="99" t="s">
        <v>8</v>
      </c>
      <c r="H15" s="100"/>
      <c r="I15" s="101"/>
      <c r="J15" s="102"/>
      <c r="K15" s="107"/>
      <c r="L15" s="108" t="s">
        <v>49</v>
      </c>
      <c r="M15" s="109"/>
      <c r="N15" s="109"/>
      <c r="O15" s="109"/>
      <c r="P15" s="109"/>
      <c r="Q15" s="110" t="s">
        <v>100</v>
      </c>
      <c r="R15" s="409">
        <v>51</v>
      </c>
      <c r="S15" s="817">
        <f>S46+S669+S380+S529</f>
        <v>1685000</v>
      </c>
      <c r="T15" s="933">
        <f>T46+T669+T380+T529</f>
        <v>24923</v>
      </c>
      <c r="U15" s="937">
        <f>U46+U669+U380+U529</f>
        <v>1610000</v>
      </c>
      <c r="V15" s="937">
        <f>V46+V669+V380+V529</f>
        <v>1510000</v>
      </c>
      <c r="W15" s="789">
        <f>W46+W669+W380+W529</f>
        <v>0</v>
      </c>
    </row>
    <row r="16" spans="2:23" ht="15" hidden="1" customHeight="1" x14ac:dyDescent="0.25">
      <c r="B16" s="97" t="s">
        <v>105</v>
      </c>
      <c r="C16" s="97"/>
      <c r="D16" s="98"/>
      <c r="E16" s="99" t="s">
        <v>6</v>
      </c>
      <c r="F16" s="99" t="s">
        <v>7</v>
      </c>
      <c r="G16" s="99" t="s">
        <v>8</v>
      </c>
      <c r="H16" s="100"/>
      <c r="I16" s="101"/>
      <c r="J16" s="102"/>
      <c r="K16" s="107"/>
      <c r="L16" s="108" t="s">
        <v>49</v>
      </c>
      <c r="M16" s="109"/>
      <c r="N16" s="109"/>
      <c r="O16" s="109"/>
      <c r="P16" s="109"/>
      <c r="Q16" s="110" t="s">
        <v>101</v>
      </c>
      <c r="R16" s="410">
        <v>52</v>
      </c>
      <c r="S16" s="817">
        <f>S47+S670+S381+S530+S927</f>
        <v>4057670</v>
      </c>
      <c r="T16" s="933">
        <f>T47+T670+T381+T530+T927</f>
        <v>453444</v>
      </c>
      <c r="U16" s="937">
        <f>U47+U670+U381+U530+U927+U479</f>
        <v>4115000</v>
      </c>
      <c r="V16" s="937">
        <f t="shared" ref="V16:W16" si="21">V47+V670+V381+V530+V927+V479</f>
        <v>3700000</v>
      </c>
      <c r="W16" s="789">
        <f t="shared" si="21"/>
        <v>3550000</v>
      </c>
    </row>
    <row r="17" spans="2:25" ht="15" hidden="1" customHeight="1" x14ac:dyDescent="0.25">
      <c r="B17" s="97"/>
      <c r="C17" s="97"/>
      <c r="D17" s="98"/>
      <c r="E17" s="99"/>
      <c r="F17" s="99"/>
      <c r="G17" s="99"/>
      <c r="H17" s="100"/>
      <c r="I17" s="101"/>
      <c r="J17" s="102"/>
      <c r="K17" s="107"/>
      <c r="L17" s="108" t="s">
        <v>49</v>
      </c>
      <c r="M17" s="109"/>
      <c r="N17" s="109"/>
      <c r="O17" s="109"/>
      <c r="P17" s="109"/>
      <c r="Q17" s="110" t="s">
        <v>339</v>
      </c>
      <c r="R17" s="1035">
        <v>561</v>
      </c>
      <c r="S17" s="817">
        <f>S671</f>
        <v>2500000</v>
      </c>
      <c r="T17" s="933">
        <f t="shared" ref="T17" si="22">T671</f>
        <v>0</v>
      </c>
      <c r="U17" s="937">
        <f t="shared" ref="U17" si="23">U671</f>
        <v>3176770</v>
      </c>
      <c r="V17" s="937">
        <f t="shared" ref="V17" si="24">V671</f>
        <v>8694230</v>
      </c>
      <c r="W17" s="789">
        <f t="shared" ref="W17" si="25">W671</f>
        <v>737500</v>
      </c>
      <c r="X17" s="735"/>
    </row>
    <row r="18" spans="2:25" ht="15" hidden="1" customHeight="1" x14ac:dyDescent="0.25">
      <c r="B18" s="97" t="s">
        <v>105</v>
      </c>
      <c r="C18" s="97"/>
      <c r="D18" s="98"/>
      <c r="E18" s="99" t="s">
        <v>6</v>
      </c>
      <c r="F18" s="99" t="s">
        <v>7</v>
      </c>
      <c r="G18" s="99" t="s">
        <v>8</v>
      </c>
      <c r="H18" s="100"/>
      <c r="I18" s="101"/>
      <c r="J18" s="102"/>
      <c r="K18" s="107"/>
      <c r="L18" s="108" t="s">
        <v>49</v>
      </c>
      <c r="M18" s="109"/>
      <c r="N18" s="109"/>
      <c r="O18" s="109"/>
      <c r="P18" s="109"/>
      <c r="Q18" s="110" t="s">
        <v>304</v>
      </c>
      <c r="R18" s="1036">
        <v>563</v>
      </c>
      <c r="S18" s="817">
        <f>S48+S672</f>
        <v>179068950</v>
      </c>
      <c r="T18" s="933">
        <f>T48+T672</f>
        <v>3365336</v>
      </c>
      <c r="U18" s="937">
        <f>U48+U672</f>
        <v>66868000</v>
      </c>
      <c r="V18" s="937">
        <f>V48+V672</f>
        <v>263967370</v>
      </c>
      <c r="W18" s="789">
        <f>W48+W672</f>
        <v>327340430</v>
      </c>
    </row>
    <row r="19" spans="2:25" ht="24" hidden="1" x14ac:dyDescent="0.25">
      <c r="B19" s="97" t="s">
        <v>105</v>
      </c>
      <c r="C19" s="97"/>
      <c r="D19" s="98"/>
      <c r="E19" s="99" t="s">
        <v>6</v>
      </c>
      <c r="F19" s="99" t="s">
        <v>7</v>
      </c>
      <c r="G19" s="99" t="s">
        <v>8</v>
      </c>
      <c r="H19" s="100"/>
      <c r="I19" s="101"/>
      <c r="J19" s="102"/>
      <c r="K19" s="107"/>
      <c r="L19" s="108" t="s">
        <v>49</v>
      </c>
      <c r="M19" s="109"/>
      <c r="N19" s="109"/>
      <c r="O19" s="109"/>
      <c r="P19" s="109"/>
      <c r="Q19" s="110" t="s">
        <v>363</v>
      </c>
      <c r="R19" s="1037">
        <v>564</v>
      </c>
      <c r="S19" s="817">
        <f>S383</f>
        <v>0</v>
      </c>
      <c r="T19" s="933">
        <f t="shared" ref="T19:W19" si="26">T383</f>
        <v>0</v>
      </c>
      <c r="U19" s="937">
        <f t="shared" si="26"/>
        <v>868000</v>
      </c>
      <c r="V19" s="937">
        <f t="shared" si="26"/>
        <v>838500</v>
      </c>
      <c r="W19" s="789">
        <f t="shared" si="26"/>
        <v>113500</v>
      </c>
    </row>
    <row r="20" spans="2:25" ht="15" hidden="1" customHeight="1" x14ac:dyDescent="0.25">
      <c r="B20" s="97" t="s">
        <v>105</v>
      </c>
      <c r="C20" s="97"/>
      <c r="D20" s="98"/>
      <c r="E20" s="99" t="s">
        <v>6</v>
      </c>
      <c r="F20" s="99" t="s">
        <v>7</v>
      </c>
      <c r="G20" s="99" t="s">
        <v>8</v>
      </c>
      <c r="H20" s="100"/>
      <c r="I20" s="101"/>
      <c r="J20" s="102"/>
      <c r="K20" s="107"/>
      <c r="L20" s="108" t="s">
        <v>49</v>
      </c>
      <c r="M20" s="109"/>
      <c r="N20" s="109"/>
      <c r="O20" s="109"/>
      <c r="P20" s="109"/>
      <c r="Q20" s="110" t="s">
        <v>102</v>
      </c>
      <c r="R20" s="1034">
        <v>61</v>
      </c>
      <c r="S20" s="789">
        <f>S673</f>
        <v>100000</v>
      </c>
      <c r="T20" s="933">
        <f t="shared" ref="T20" si="27">T673</f>
        <v>0</v>
      </c>
      <c r="U20" s="937">
        <f t="shared" ref="U20" si="28">U673</f>
        <v>100000</v>
      </c>
      <c r="V20" s="937">
        <f t="shared" ref="V20" si="29">V673</f>
        <v>100000</v>
      </c>
      <c r="W20" s="789">
        <f t="shared" ref="W20" si="30">W673</f>
        <v>100000</v>
      </c>
    </row>
    <row r="21" spans="2:25" ht="15.75" hidden="1" customHeight="1" thickBot="1" x14ac:dyDescent="0.3">
      <c r="B21" s="97" t="s">
        <v>105</v>
      </c>
      <c r="C21" s="97"/>
      <c r="D21" s="98"/>
      <c r="E21" s="99" t="s">
        <v>6</v>
      </c>
      <c r="F21" s="99" t="s">
        <v>7</v>
      </c>
      <c r="G21" s="99" t="s">
        <v>8</v>
      </c>
      <c r="H21" s="100"/>
      <c r="I21" s="101"/>
      <c r="J21" s="111"/>
      <c r="K21" s="112"/>
      <c r="L21" s="113" t="s">
        <v>49</v>
      </c>
      <c r="M21" s="114"/>
      <c r="N21" s="114"/>
      <c r="O21" s="114"/>
      <c r="P21" s="114"/>
      <c r="Q21" s="115" t="s">
        <v>103</v>
      </c>
      <c r="R21" s="411">
        <v>81</v>
      </c>
      <c r="S21" s="790">
        <f>S531</f>
        <v>80000000</v>
      </c>
      <c r="T21" s="966">
        <f t="shared" ref="T21" si="31">T531</f>
        <v>0</v>
      </c>
      <c r="U21" s="938">
        <f t="shared" ref="U21" si="32">U531</f>
        <v>120000000</v>
      </c>
      <c r="V21" s="938">
        <f t="shared" ref="V21" si="33">V531</f>
        <v>30000000</v>
      </c>
      <c r="W21" s="790">
        <f t="shared" ref="W21" si="34">W531</f>
        <v>30000000</v>
      </c>
    </row>
    <row r="22" spans="2:25" ht="19.5" hidden="1" customHeight="1" thickBot="1" x14ac:dyDescent="0.3">
      <c r="B22" s="97" t="s">
        <v>105</v>
      </c>
      <c r="C22" s="116"/>
      <c r="D22" s="117"/>
      <c r="E22" s="99" t="s">
        <v>6</v>
      </c>
      <c r="F22" s="99" t="s">
        <v>7</v>
      </c>
      <c r="G22" s="99" t="s">
        <v>8</v>
      </c>
      <c r="H22" s="100"/>
      <c r="I22" s="101"/>
      <c r="J22" s="124"/>
      <c r="K22" s="125"/>
      <c r="L22" s="126" t="s">
        <v>49</v>
      </c>
      <c r="M22" s="127"/>
      <c r="N22" s="127"/>
      <c r="O22" s="127"/>
      <c r="P22" s="127"/>
      <c r="Q22" s="128" t="s">
        <v>104</v>
      </c>
      <c r="R22" s="129"/>
      <c r="S22" s="791">
        <f>S13+S15+S16+S20+S21+S11+S18+S14+S12+S17+S19</f>
        <v>626831620</v>
      </c>
      <c r="T22" s="967">
        <f t="shared" ref="T22:W22" si="35">T13+T15+T16+T20+T21+T11+T18+T14+T12+T17+T19</f>
        <v>208990347</v>
      </c>
      <c r="U22" s="939">
        <f>U13+U15+U16+U20+U21+U11+U18+U14+U12+U17+U19</f>
        <v>531470672</v>
      </c>
      <c r="V22" s="939">
        <f t="shared" si="35"/>
        <v>625623615</v>
      </c>
      <c r="W22" s="957">
        <f t="shared" si="35"/>
        <v>681753652</v>
      </c>
    </row>
    <row r="23" spans="2:25" ht="16.5" hidden="1" customHeight="1" thickTop="1" thickBot="1" x14ac:dyDescent="0.3">
      <c r="B23" s="97" t="s">
        <v>105</v>
      </c>
      <c r="C23" s="116"/>
      <c r="D23" s="117"/>
      <c r="E23" s="99" t="s">
        <v>6</v>
      </c>
      <c r="F23" s="99" t="s">
        <v>7</v>
      </c>
      <c r="G23" s="99" t="s">
        <v>8</v>
      </c>
      <c r="H23" s="100"/>
      <c r="I23" s="101"/>
      <c r="J23" s="130"/>
      <c r="K23" s="131"/>
      <c r="L23" s="132" t="s">
        <v>49</v>
      </c>
      <c r="M23" s="133"/>
      <c r="N23" s="133"/>
      <c r="O23" s="133"/>
      <c r="P23" s="133"/>
      <c r="Q23" s="134" t="s">
        <v>92</v>
      </c>
      <c r="R23" s="135"/>
      <c r="S23" s="828">
        <f t="shared" ref="S23" si="36">S7+S22</f>
        <v>945385753</v>
      </c>
      <c r="T23" s="968">
        <f t="shared" ref="T23" si="37">T7+T22</f>
        <v>291155240.46000004</v>
      </c>
      <c r="U23" s="940">
        <f>U7+U22</f>
        <v>833214403</v>
      </c>
      <c r="V23" s="940">
        <f t="shared" ref="V23" si="38">V7+V22</f>
        <v>937334978</v>
      </c>
      <c r="W23" s="957">
        <f t="shared" ref="W23" si="39">W7+W22</f>
        <v>998447419</v>
      </c>
    </row>
    <row r="24" spans="2:25" ht="15.75" hidden="1" customHeight="1" thickTop="1" x14ac:dyDescent="0.25">
      <c r="B24" s="97" t="s">
        <v>105</v>
      </c>
      <c r="C24" s="116"/>
      <c r="D24" s="117"/>
      <c r="E24" s="99" t="s">
        <v>6</v>
      </c>
      <c r="F24" s="99" t="s">
        <v>7</v>
      </c>
      <c r="G24" s="99" t="s">
        <v>8</v>
      </c>
      <c r="H24" s="100"/>
      <c r="I24" s="101"/>
      <c r="J24" s="136"/>
      <c r="K24" s="107"/>
      <c r="L24" s="109"/>
      <c r="M24" s="109"/>
      <c r="N24" s="109"/>
      <c r="O24" s="109"/>
      <c r="P24" s="109"/>
      <c r="Q24" s="110"/>
      <c r="R24" s="120"/>
      <c r="S24" s="668"/>
      <c r="T24" s="941"/>
      <c r="U24" s="941"/>
    </row>
    <row r="25" spans="2:25" ht="18.75" hidden="1" customHeight="1" x14ac:dyDescent="0.25">
      <c r="B25" s="569" t="s">
        <v>105</v>
      </c>
      <c r="C25" s="570" t="s">
        <v>5</v>
      </c>
      <c r="D25" s="462" t="s">
        <v>146</v>
      </c>
      <c r="E25" s="99" t="s">
        <v>6</v>
      </c>
      <c r="F25" s="99" t="s">
        <v>7</v>
      </c>
      <c r="G25" s="99" t="s">
        <v>8</v>
      </c>
      <c r="H25" s="101"/>
      <c r="I25" s="571"/>
      <c r="J25" s="572" t="s">
        <v>230</v>
      </c>
      <c r="K25" s="573"/>
      <c r="L25" s="574"/>
      <c r="M25" s="573"/>
      <c r="N25" s="573"/>
      <c r="O25" s="573"/>
      <c r="P25" s="573"/>
      <c r="Q25" s="119" t="s">
        <v>230</v>
      </c>
      <c r="R25" s="160"/>
      <c r="S25" s="475">
        <f t="shared" ref="S25:T25" si="40">S56+S85+S130+S188+S272+S279+S298</f>
        <v>70334052</v>
      </c>
      <c r="T25" s="568">
        <f t="shared" si="40"/>
        <v>54273787</v>
      </c>
      <c r="U25" s="475">
        <f>U56+U85+U130+U188+U272+U279+U298</f>
        <v>70793750</v>
      </c>
      <c r="V25" s="475">
        <f t="shared" ref="V25:W25" si="41">V56+V85+V130+V188+V272+V279+V298</f>
        <v>70410000</v>
      </c>
      <c r="W25" s="475">
        <f t="shared" si="41"/>
        <v>70140000</v>
      </c>
    </row>
    <row r="26" spans="2:25" ht="15.75" hidden="1" customHeight="1" x14ac:dyDescent="0.25">
      <c r="B26" s="569" t="s">
        <v>105</v>
      </c>
      <c r="C26" s="570" t="s">
        <v>5</v>
      </c>
      <c r="D26" s="613" t="s">
        <v>146</v>
      </c>
      <c r="E26" s="99" t="s">
        <v>6</v>
      </c>
      <c r="F26" s="99" t="s">
        <v>7</v>
      </c>
      <c r="G26" s="99" t="s">
        <v>8</v>
      </c>
      <c r="H26" s="101"/>
      <c r="I26" s="462"/>
      <c r="J26" s="575"/>
      <c r="K26" s="576">
        <v>100</v>
      </c>
      <c r="L26" s="577"/>
      <c r="M26" s="577"/>
      <c r="N26" s="577"/>
      <c r="O26" s="577"/>
      <c r="P26" s="577"/>
      <c r="Q26" s="578" t="s">
        <v>231</v>
      </c>
      <c r="R26" s="579"/>
      <c r="S26" s="475">
        <f t="shared" ref="S26:T26" si="42">S56+S85+S130+S188+S272+S279+S298</f>
        <v>70334052</v>
      </c>
      <c r="T26" s="568">
        <f t="shared" si="42"/>
        <v>54273787</v>
      </c>
      <c r="U26" s="475">
        <f>U56+U85+U130+U188+U272+U279+U298</f>
        <v>70793750</v>
      </c>
      <c r="V26" s="475">
        <f t="shared" ref="V26:W26" si="43">V56+V85+V130+V188+V272+V279+V298</f>
        <v>70410000</v>
      </c>
      <c r="W26" s="475">
        <f t="shared" si="43"/>
        <v>70140000</v>
      </c>
    </row>
    <row r="27" spans="2:25" ht="15.75" hidden="1" customHeight="1" x14ac:dyDescent="0.25">
      <c r="B27" s="585" t="s">
        <v>105</v>
      </c>
      <c r="C27" s="586" t="s">
        <v>5</v>
      </c>
      <c r="D27" s="614" t="s">
        <v>146</v>
      </c>
      <c r="E27" s="99" t="s">
        <v>6</v>
      </c>
      <c r="F27" s="99" t="s">
        <v>7</v>
      </c>
      <c r="G27" s="99" t="s">
        <v>8</v>
      </c>
      <c r="H27" s="101"/>
      <c r="I27" s="587"/>
      <c r="J27" s="583"/>
      <c r="K27" s="104"/>
      <c r="L27" s="588"/>
      <c r="M27" s="588"/>
      <c r="N27" s="588"/>
      <c r="O27" s="588"/>
      <c r="P27" s="588"/>
      <c r="Q27" s="589"/>
      <c r="R27" s="590"/>
    </row>
    <row r="28" spans="2:25" ht="37.5" hidden="1" customHeight="1" x14ac:dyDescent="0.25">
      <c r="B28" s="569" t="s">
        <v>105</v>
      </c>
      <c r="C28" s="570" t="s">
        <v>5</v>
      </c>
      <c r="D28" s="462" t="s">
        <v>353</v>
      </c>
      <c r="E28" s="99" t="s">
        <v>6</v>
      </c>
      <c r="F28" s="99" t="s">
        <v>7</v>
      </c>
      <c r="G28" s="99" t="s">
        <v>8</v>
      </c>
      <c r="H28" s="101"/>
      <c r="I28" s="571"/>
      <c r="J28" s="591" t="s">
        <v>234</v>
      </c>
      <c r="K28" s="573"/>
      <c r="L28" s="574"/>
      <c r="M28" s="573"/>
      <c r="N28" s="573"/>
      <c r="O28" s="573"/>
      <c r="P28" s="573"/>
      <c r="Q28" s="119" t="s">
        <v>295</v>
      </c>
      <c r="R28" s="160"/>
      <c r="S28" s="475">
        <f t="shared" ref="S28:T28" si="44">S136+S160+S223+S225+S231+S286+S292+S87+S366+S368+S169+S241</f>
        <v>33530000</v>
      </c>
      <c r="T28" s="475">
        <f t="shared" si="44"/>
        <v>11214081</v>
      </c>
      <c r="U28" s="475">
        <f>U136+U160+U223+U225+U231+U286+U292+U87+U366+U368+U169+U241+U95</f>
        <v>53945000</v>
      </c>
      <c r="V28" s="475">
        <f t="shared" ref="V28:W28" si="45">V136+V160+V223+V225+V231+V286+V292+V87+V366+V368+V169+V241+V95</f>
        <v>31128000</v>
      </c>
      <c r="W28" s="475">
        <f t="shared" si="45"/>
        <v>28793000</v>
      </c>
    </row>
    <row r="29" spans="2:25" ht="27" hidden="1" customHeight="1" x14ac:dyDescent="0.25">
      <c r="B29" s="569" t="s">
        <v>105</v>
      </c>
      <c r="C29" s="570" t="s">
        <v>5</v>
      </c>
      <c r="D29" s="462" t="s">
        <v>353</v>
      </c>
      <c r="E29" s="99" t="s">
        <v>6</v>
      </c>
      <c r="F29" s="99" t="s">
        <v>7</v>
      </c>
      <c r="G29" s="99" t="s">
        <v>8</v>
      </c>
      <c r="H29" s="101"/>
      <c r="I29" s="462"/>
      <c r="J29" s="581"/>
      <c r="K29" s="582">
        <v>110</v>
      </c>
      <c r="L29" s="583"/>
      <c r="M29" s="583"/>
      <c r="N29" s="583"/>
      <c r="O29" s="583"/>
      <c r="P29" s="583"/>
      <c r="Q29" s="592" t="s">
        <v>297</v>
      </c>
      <c r="R29" s="584"/>
      <c r="S29" s="475">
        <f t="shared" ref="S29:T29" si="46">S136+S160+S223+S225+S231+S286+S292+S87+S366+S368+S169+S241</f>
        <v>33530000</v>
      </c>
      <c r="T29" s="475">
        <f t="shared" si="46"/>
        <v>11214081</v>
      </c>
      <c r="U29" s="475">
        <f>U136+U160+U223+U225+U231+U286+U292+U87+U366+U368+U169+U241+U95</f>
        <v>53945000</v>
      </c>
      <c r="V29" s="475">
        <f t="shared" ref="V29:W29" si="47">V136+V160+V223+V225+V231+V286+V292+V87+V366+V368+V169+V241+V95</f>
        <v>31128000</v>
      </c>
      <c r="W29" s="475">
        <f t="shared" si="47"/>
        <v>28793000</v>
      </c>
    </row>
    <row r="30" spans="2:25" ht="15.75" hidden="1" customHeight="1" x14ac:dyDescent="0.25">
      <c r="B30" s="585" t="s">
        <v>105</v>
      </c>
      <c r="C30" s="586" t="s">
        <v>5</v>
      </c>
      <c r="D30" s="462"/>
      <c r="E30" s="99" t="s">
        <v>6</v>
      </c>
      <c r="F30" s="99" t="s">
        <v>7</v>
      </c>
      <c r="G30" s="99" t="s">
        <v>8</v>
      </c>
      <c r="H30" s="101"/>
      <c r="I30" s="587"/>
      <c r="J30" s="583"/>
      <c r="K30" s="104"/>
      <c r="L30" s="588"/>
      <c r="M30" s="588"/>
      <c r="N30" s="588"/>
      <c r="O30" s="588"/>
      <c r="P30" s="588"/>
      <c r="Q30" s="593"/>
      <c r="R30" s="590"/>
    </row>
    <row r="31" spans="2:25" ht="18.75" hidden="1" customHeight="1" x14ac:dyDescent="0.25">
      <c r="B31" s="569" t="s">
        <v>105</v>
      </c>
      <c r="C31" s="570" t="s">
        <v>5</v>
      </c>
      <c r="D31" s="462" t="s">
        <v>235</v>
      </c>
      <c r="E31" s="99" t="s">
        <v>6</v>
      </c>
      <c r="F31" s="99" t="s">
        <v>7</v>
      </c>
      <c r="G31" s="99" t="s">
        <v>8</v>
      </c>
      <c r="H31" s="101"/>
      <c r="I31" s="571"/>
      <c r="J31" s="595" t="s">
        <v>232</v>
      </c>
      <c r="K31" s="596"/>
      <c r="L31" s="597"/>
      <c r="M31" s="596"/>
      <c r="N31" s="596"/>
      <c r="O31" s="596"/>
      <c r="P31" s="596"/>
      <c r="Q31" s="598" t="s">
        <v>232</v>
      </c>
      <c r="R31" s="599"/>
      <c r="S31" s="568">
        <f t="shared" ref="S31:T31" si="48">S103+S260+S111+S266</f>
        <v>10820000</v>
      </c>
      <c r="T31" s="568">
        <f t="shared" si="48"/>
        <v>3467194</v>
      </c>
      <c r="U31" s="568">
        <f>U103+U260+U111+U266</f>
        <v>11010000</v>
      </c>
      <c r="V31" s="568">
        <f t="shared" ref="V31:W31" si="49">V103+V260+V111+V266</f>
        <v>9460000</v>
      </c>
      <c r="W31" s="475">
        <f t="shared" si="49"/>
        <v>9460000</v>
      </c>
    </row>
    <row r="32" spans="2:25" ht="17.25" hidden="1" customHeight="1" x14ac:dyDescent="0.25">
      <c r="B32" s="569" t="s">
        <v>105</v>
      </c>
      <c r="C32" s="570" t="s">
        <v>5</v>
      </c>
      <c r="D32" s="462" t="s">
        <v>235</v>
      </c>
      <c r="E32" s="99" t="s">
        <v>6</v>
      </c>
      <c r="F32" s="99" t="s">
        <v>7</v>
      </c>
      <c r="G32" s="99" t="s">
        <v>8</v>
      </c>
      <c r="H32" s="101"/>
      <c r="I32" s="462"/>
      <c r="J32" s="581"/>
      <c r="K32" s="582">
        <v>160</v>
      </c>
      <c r="L32" s="583"/>
      <c r="M32" s="583"/>
      <c r="N32" s="583"/>
      <c r="O32" s="583"/>
      <c r="P32" s="583"/>
      <c r="Q32" s="594" t="s">
        <v>233</v>
      </c>
      <c r="R32" s="600"/>
      <c r="S32" s="580">
        <f t="shared" ref="S32:T32" si="50">S103+S260+S111+S266</f>
        <v>10820000</v>
      </c>
      <c r="T32" s="580">
        <f t="shared" si="50"/>
        <v>3467194</v>
      </c>
      <c r="U32" s="580">
        <f>U103+U260+U111+U266</f>
        <v>11010000</v>
      </c>
      <c r="V32" s="580">
        <f t="shared" ref="V32:W32" si="51">V103+V260+V111+V266</f>
        <v>9460000</v>
      </c>
      <c r="W32" s="695">
        <f t="shared" si="51"/>
        <v>9460000</v>
      </c>
      <c r="Y32" s="735"/>
    </row>
    <row r="33" spans="2:24" ht="15" hidden="1" customHeight="1" x14ac:dyDescent="0.25">
      <c r="B33" s="585" t="s">
        <v>105</v>
      </c>
      <c r="C33" s="586" t="s">
        <v>5</v>
      </c>
      <c r="D33" s="614" t="s">
        <v>235</v>
      </c>
      <c r="E33" s="99" t="s">
        <v>6</v>
      </c>
      <c r="F33" s="99" t="s">
        <v>7</v>
      </c>
      <c r="G33" s="99" t="s">
        <v>8</v>
      </c>
      <c r="H33" s="101"/>
      <c r="I33" s="462"/>
      <c r="J33" s="601"/>
      <c r="K33" s="576"/>
      <c r="L33" s="577"/>
      <c r="M33" s="577"/>
      <c r="N33" s="577"/>
      <c r="O33" s="577"/>
      <c r="P33" s="577"/>
      <c r="Q33" s="602"/>
      <c r="R33" s="603"/>
    </row>
    <row r="34" spans="2:24" ht="18.75" hidden="1" customHeight="1" x14ac:dyDescent="0.25">
      <c r="B34" s="569" t="s">
        <v>105</v>
      </c>
      <c r="C34" s="570" t="s">
        <v>5</v>
      </c>
      <c r="D34" s="462" t="s">
        <v>354</v>
      </c>
      <c r="E34" s="99" t="s">
        <v>6</v>
      </c>
      <c r="F34" s="99" t="s">
        <v>7</v>
      </c>
      <c r="G34" s="99" t="s">
        <v>8</v>
      </c>
      <c r="H34" s="101"/>
      <c r="I34" s="571"/>
      <c r="J34" s="591" t="s">
        <v>263</v>
      </c>
      <c r="K34" s="573"/>
      <c r="L34" s="574"/>
      <c r="M34" s="573"/>
      <c r="N34" s="573"/>
      <c r="O34" s="573"/>
      <c r="P34" s="573"/>
      <c r="Q34" s="119" t="s">
        <v>262</v>
      </c>
      <c r="R34" s="160"/>
      <c r="S34" s="475">
        <f t="shared" ref="S34:T34" si="52">S119+S156+S158+S251+S172+S312+S338+S127</f>
        <v>175153000</v>
      </c>
      <c r="T34" s="475">
        <f t="shared" si="52"/>
        <v>7260252</v>
      </c>
      <c r="U34" s="475">
        <f>U119+U156+U158+U251+U172+U312+U338+U127+U370</f>
        <v>67346750</v>
      </c>
      <c r="V34" s="475">
        <f t="shared" ref="V34:W34" si="53">V119+V156+V158+V251+V172+V312+V338+V127+V370</f>
        <v>257329500</v>
      </c>
      <c r="W34" s="475">
        <f t="shared" si="53"/>
        <v>326799500</v>
      </c>
    </row>
    <row r="35" spans="2:24" ht="15" hidden="1" customHeight="1" x14ac:dyDescent="0.25">
      <c r="B35" s="569" t="s">
        <v>105</v>
      </c>
      <c r="C35" s="570" t="s">
        <v>5</v>
      </c>
      <c r="D35" s="462" t="s">
        <v>354</v>
      </c>
      <c r="E35" s="99" t="s">
        <v>6</v>
      </c>
      <c r="F35" s="99" t="s">
        <v>7</v>
      </c>
      <c r="G35" s="99" t="s">
        <v>8</v>
      </c>
      <c r="H35" s="101"/>
      <c r="I35" s="462"/>
      <c r="J35" s="581"/>
      <c r="K35" s="582">
        <v>170</v>
      </c>
      <c r="L35" s="583"/>
      <c r="M35" s="583"/>
      <c r="N35" s="583"/>
      <c r="O35" s="583"/>
      <c r="P35" s="583"/>
      <c r="Q35" s="594" t="s">
        <v>298</v>
      </c>
      <c r="R35" s="584"/>
      <c r="S35" s="695">
        <f t="shared" ref="S35:T35" si="54">S119+S156+S158+S251+S172+S312+S338+S127</f>
        <v>175153000</v>
      </c>
      <c r="T35" s="695">
        <f t="shared" si="54"/>
        <v>7260252</v>
      </c>
      <c r="U35" s="695">
        <f>U119+U156+U158+U251+U172+U312+U338+U127+U370</f>
        <v>67346750</v>
      </c>
      <c r="V35" s="695">
        <f t="shared" ref="V35:W35" si="55">V119+V156+V158+V251+V172+V312+V338+V127+V370</f>
        <v>257329500</v>
      </c>
      <c r="W35" s="695">
        <f t="shared" si="55"/>
        <v>326799500</v>
      </c>
      <c r="X35" s="735"/>
    </row>
    <row r="36" spans="2:24" ht="18.75" hidden="1" customHeight="1" x14ac:dyDescent="0.25">
      <c r="B36" s="569"/>
      <c r="C36" s="570"/>
      <c r="D36" s="613"/>
      <c r="E36" s="99" t="s">
        <v>6</v>
      </c>
      <c r="F36" s="99" t="s">
        <v>7</v>
      </c>
      <c r="G36" s="99" t="s">
        <v>8</v>
      </c>
      <c r="H36" s="101"/>
      <c r="I36" s="462"/>
      <c r="J36" s="604"/>
      <c r="K36" s="605"/>
      <c r="L36" s="606"/>
      <c r="M36" s="606"/>
      <c r="N36" s="606"/>
      <c r="O36" s="606"/>
      <c r="P36" s="606"/>
      <c r="Q36" s="607"/>
      <c r="R36" s="608"/>
    </row>
    <row r="37" spans="2:24" ht="18.75" hidden="1" customHeight="1" x14ac:dyDescent="0.25">
      <c r="B37" s="569" t="s">
        <v>105</v>
      </c>
      <c r="C37" s="570" t="s">
        <v>5</v>
      </c>
      <c r="D37" s="462" t="s">
        <v>355</v>
      </c>
      <c r="E37" s="99" t="s">
        <v>6</v>
      </c>
      <c r="F37" s="99" t="s">
        <v>7</v>
      </c>
      <c r="G37" s="99" t="s">
        <v>8</v>
      </c>
      <c r="H37" s="101"/>
      <c r="I37" s="571"/>
      <c r="J37" s="595" t="s">
        <v>240</v>
      </c>
      <c r="K37" s="596"/>
      <c r="L37" s="597"/>
      <c r="M37" s="596"/>
      <c r="N37" s="596"/>
      <c r="O37" s="596"/>
      <c r="P37" s="596"/>
      <c r="Q37" s="598" t="s">
        <v>296</v>
      </c>
      <c r="R37" s="622"/>
      <c r="S37" s="475">
        <f>S149+S174+S253+S181</f>
        <v>6930000</v>
      </c>
      <c r="T37" s="475">
        <f t="shared" ref="T37" si="56">T149+T174+T253+T181</f>
        <v>5096334</v>
      </c>
      <c r="U37" s="475">
        <f>U149+U174+U253+U181+U305</f>
        <v>48750000</v>
      </c>
      <c r="V37" s="475">
        <f t="shared" ref="V37:W37" si="57">V149+V174+V253+V181+V305</f>
        <v>58790000</v>
      </c>
      <c r="W37" s="475">
        <f t="shared" si="57"/>
        <v>78340000</v>
      </c>
    </row>
    <row r="38" spans="2:24" ht="18.75" hidden="1" customHeight="1" x14ac:dyDescent="0.25">
      <c r="B38" s="569" t="s">
        <v>105</v>
      </c>
      <c r="C38" s="570" t="s">
        <v>5</v>
      </c>
      <c r="D38" s="462" t="s">
        <v>355</v>
      </c>
      <c r="E38" s="99" t="s">
        <v>6</v>
      </c>
      <c r="F38" s="99" t="s">
        <v>7</v>
      </c>
      <c r="G38" s="99" t="s">
        <v>8</v>
      </c>
      <c r="H38" s="101"/>
      <c r="I38" s="462"/>
      <c r="J38" s="581"/>
      <c r="K38" s="582">
        <v>130</v>
      </c>
      <c r="L38" s="583"/>
      <c r="M38" s="583"/>
      <c r="N38" s="583"/>
      <c r="O38" s="583"/>
      <c r="P38" s="583"/>
      <c r="Q38" s="594" t="s">
        <v>296</v>
      </c>
      <c r="R38" s="584"/>
      <c r="S38" s="475">
        <f>S149+S174+S253+S181</f>
        <v>6930000</v>
      </c>
      <c r="T38" s="475">
        <f t="shared" ref="T38" si="58">T149+T174+T253+T181</f>
        <v>5096334</v>
      </c>
      <c r="U38" s="475">
        <f>U149+U174+U253+U181+U305</f>
        <v>48750000</v>
      </c>
      <c r="V38" s="475">
        <f t="shared" ref="V38:W38" si="59">V149+V174+V253+V181+V305</f>
        <v>58790000</v>
      </c>
      <c r="W38" s="475">
        <f t="shared" si="59"/>
        <v>78340000</v>
      </c>
    </row>
    <row r="39" spans="2:24" ht="18.75" hidden="1" customHeight="1" x14ac:dyDescent="0.25">
      <c r="B39" s="569"/>
      <c r="C39" s="570"/>
      <c r="D39" s="613"/>
      <c r="E39" s="99" t="s">
        <v>6</v>
      </c>
      <c r="F39" s="99" t="s">
        <v>7</v>
      </c>
      <c r="G39" s="99" t="s">
        <v>8</v>
      </c>
      <c r="H39" s="101"/>
      <c r="I39" s="462"/>
      <c r="J39" s="604"/>
      <c r="K39" s="605"/>
      <c r="L39" s="606"/>
      <c r="M39" s="606"/>
      <c r="N39" s="606"/>
      <c r="O39" s="606"/>
      <c r="P39" s="606"/>
      <c r="Q39" s="607"/>
      <c r="R39" s="608"/>
    </row>
    <row r="40" spans="2:24" ht="18.75" hidden="1" customHeight="1" x14ac:dyDescent="0.25">
      <c r="B40" s="569"/>
      <c r="C40" s="570"/>
      <c r="D40" s="613"/>
      <c r="E40" s="99"/>
      <c r="F40" s="99"/>
      <c r="G40" s="99"/>
      <c r="H40" s="101"/>
      <c r="I40" s="462"/>
      <c r="J40" s="604"/>
      <c r="K40" s="605"/>
      <c r="L40" s="606"/>
      <c r="M40" s="606"/>
      <c r="N40" s="606"/>
      <c r="O40" s="606"/>
      <c r="P40" s="606"/>
      <c r="Q40" s="607"/>
      <c r="R40" s="608"/>
    </row>
    <row r="41" spans="2:24" ht="25.5" customHeight="1" x14ac:dyDescent="0.25">
      <c r="B41" s="173" t="s">
        <v>105</v>
      </c>
      <c r="C41" s="173" t="s">
        <v>5</v>
      </c>
      <c r="D41" s="137"/>
      <c r="E41" s="99" t="s">
        <v>6</v>
      </c>
      <c r="F41" s="99" t="s">
        <v>7</v>
      </c>
      <c r="G41" s="99" t="s">
        <v>8</v>
      </c>
      <c r="H41" s="138"/>
      <c r="I41" s="101"/>
      <c r="J41" s="460"/>
      <c r="K41" s="609"/>
      <c r="L41" s="610" t="s">
        <v>49</v>
      </c>
      <c r="M41" s="611"/>
      <c r="N41" s="611"/>
      <c r="O41" s="611"/>
      <c r="P41" s="611"/>
      <c r="Q41" s="461" t="s">
        <v>112</v>
      </c>
      <c r="R41" s="612"/>
      <c r="S41" s="457">
        <f>S56+S87+S103+S119+S272+S279+S130+S136+S149+S158+S156+S160+S231+S225+S174+S292+S188+S286+S223+S85+S253+S251+S172+S298+S260+S312+S338+S368+S366+S181+S266+S111+S127+S169+S241+S305+S95+S370</f>
        <v>296767052</v>
      </c>
      <c r="T41" s="457">
        <f t="shared" ref="T41:W41" si="60">T56+T87+T103+T119+T272+T279+T130+T136+T149+T158+T156+T160+T231+T225+T174+T292+T188+T286+T223+T85+T253+T251+T172+T298+T260+T312+T338+T368+T366+T181+T266+T111+T127+T169+T241+T305+T95+T370</f>
        <v>81311648</v>
      </c>
      <c r="U41" s="457">
        <f>U56+U87+U103+U119+U272+U279+U130+U136+U149+U158+U156+U160+U231+U225+U174+U292+U188+U286+U223+U85+U253+U251+U172+U298+U260+U312+U338+U368+U366+U181+U266+U111+U127+U169+U241+U305+U95+U370</f>
        <v>251845500</v>
      </c>
      <c r="V41" s="457">
        <f t="shared" si="60"/>
        <v>427117500</v>
      </c>
      <c r="W41" s="457">
        <f t="shared" si="60"/>
        <v>513532500</v>
      </c>
    </row>
    <row r="42" spans="2:24" ht="15" customHeight="1" x14ac:dyDescent="0.25">
      <c r="B42" s="97"/>
      <c r="C42" s="97" t="s">
        <v>5</v>
      </c>
      <c r="D42" s="137"/>
      <c r="E42" s="99" t="s">
        <v>6</v>
      </c>
      <c r="F42" s="99" t="s">
        <v>7</v>
      </c>
      <c r="G42" s="99" t="s">
        <v>8</v>
      </c>
      <c r="H42" s="138"/>
      <c r="I42" s="101"/>
      <c r="J42" s="139"/>
      <c r="K42" s="107"/>
      <c r="L42" s="108" t="s">
        <v>49</v>
      </c>
      <c r="M42" s="109"/>
      <c r="N42" s="109"/>
      <c r="O42" s="109"/>
      <c r="P42" s="109"/>
      <c r="Q42" s="140" t="s">
        <v>93</v>
      </c>
      <c r="R42" s="120">
        <v>11</v>
      </c>
      <c r="S42" s="457">
        <f t="shared" ref="S42:T42" si="61">S56+S87+S103+S119+S272+S279+S130+S158+S156+S160+S231+S174+S223+S253+S260</f>
        <v>74661202</v>
      </c>
      <c r="T42" s="457">
        <f t="shared" si="61"/>
        <v>54288723</v>
      </c>
      <c r="U42" s="457">
        <f>U56+U87+U103+U119+U272+U279+U130+U158+U156+U160+U231+U174+U223+U253+U260</f>
        <v>67300750</v>
      </c>
      <c r="V42" s="457">
        <f t="shared" ref="V42:W42" si="62">V56+V87+V103+V119+V272+V279+V130+V158+V156+V160+V231+V174+V223+V253+V260</f>
        <v>68210000</v>
      </c>
      <c r="W42" s="457">
        <f t="shared" si="62"/>
        <v>68915000</v>
      </c>
    </row>
    <row r="43" spans="2:24" ht="15" customHeight="1" x14ac:dyDescent="0.25">
      <c r="B43" s="97"/>
      <c r="C43" s="97" t="s">
        <v>5</v>
      </c>
      <c r="D43" s="137"/>
      <c r="E43" s="99" t="s">
        <v>6</v>
      </c>
      <c r="F43" s="99" t="s">
        <v>7</v>
      </c>
      <c r="G43" s="99" t="s">
        <v>8</v>
      </c>
      <c r="H43" s="138"/>
      <c r="I43" s="101"/>
      <c r="J43" s="139"/>
      <c r="K43" s="107"/>
      <c r="L43" s="108" t="s">
        <v>49</v>
      </c>
      <c r="M43" s="109"/>
      <c r="N43" s="109"/>
      <c r="O43" s="109"/>
      <c r="P43" s="109"/>
      <c r="Q43" s="140" t="s">
        <v>94</v>
      </c>
      <c r="R43" s="141">
        <v>12</v>
      </c>
      <c r="S43" s="787">
        <f>S251+S172+S312+S366</f>
        <v>2444050</v>
      </c>
      <c r="T43" s="787">
        <f t="shared" ref="T43" si="63">T251+T172+T312+T366</f>
        <v>769620</v>
      </c>
      <c r="U43" s="787">
        <f>U251+U172+U312+U366</f>
        <v>2576750</v>
      </c>
      <c r="V43" s="787">
        <f t="shared" ref="V43:W43" si="64">V251+V172+V312+V366</f>
        <v>1679500</v>
      </c>
      <c r="W43" s="787">
        <f t="shared" si="64"/>
        <v>1679500</v>
      </c>
    </row>
    <row r="44" spans="2:24" ht="15" customHeight="1" x14ac:dyDescent="0.25">
      <c r="B44" s="97"/>
      <c r="C44" s="97" t="s">
        <v>5</v>
      </c>
      <c r="D44" s="137"/>
      <c r="E44" s="99" t="s">
        <v>6</v>
      </c>
      <c r="F44" s="99" t="s">
        <v>7</v>
      </c>
      <c r="G44" s="99" t="s">
        <v>8</v>
      </c>
      <c r="H44" s="138"/>
      <c r="I44" s="101"/>
      <c r="J44" s="139"/>
      <c r="K44" s="107"/>
      <c r="L44" s="108" t="s">
        <v>49</v>
      </c>
      <c r="M44" s="109"/>
      <c r="N44" s="109"/>
      <c r="O44" s="109"/>
      <c r="P44" s="109"/>
      <c r="Q44" s="140" t="s">
        <v>95</v>
      </c>
      <c r="R44" s="122">
        <v>13</v>
      </c>
      <c r="S44" s="787">
        <v>0</v>
      </c>
      <c r="T44" s="787">
        <v>0</v>
      </c>
      <c r="U44" s="787">
        <v>0</v>
      </c>
      <c r="V44" s="787">
        <v>0</v>
      </c>
      <c r="W44" s="787">
        <v>0</v>
      </c>
    </row>
    <row r="45" spans="2:24" ht="15" customHeight="1" x14ac:dyDescent="0.25">
      <c r="B45" s="97"/>
      <c r="C45" s="97" t="s">
        <v>5</v>
      </c>
      <c r="D45" s="137"/>
      <c r="E45" s="99" t="s">
        <v>6</v>
      </c>
      <c r="F45" s="99" t="s">
        <v>7</v>
      </c>
      <c r="G45" s="99" t="s">
        <v>8</v>
      </c>
      <c r="H45" s="138"/>
      <c r="I45" s="101"/>
      <c r="J45" s="139"/>
      <c r="K45" s="103"/>
      <c r="L45" s="104" t="s">
        <v>49</v>
      </c>
      <c r="M45" s="105"/>
      <c r="N45" s="105"/>
      <c r="O45" s="105"/>
      <c r="P45" s="105"/>
      <c r="Q45" s="140" t="s">
        <v>99</v>
      </c>
      <c r="R45" s="142">
        <v>43</v>
      </c>
      <c r="S45" s="457">
        <f>S111+S127+S136+S149+S169+S181+S188+S225+S241+S266+S298+S305+S95+S370</f>
        <v>48390000</v>
      </c>
      <c r="T45" s="457">
        <f t="shared" ref="T45" si="65">T111+T127+T136+T149+T169+T181+T188+T225+T241+T266+T298+T305+T95+T370</f>
        <v>22481882</v>
      </c>
      <c r="U45" s="457">
        <f>U111+U127+U136+U149+U169+U181+U188+U225+U241+U266+U298+U305+U95+U370</f>
        <v>119693000</v>
      </c>
      <c r="V45" s="457">
        <f t="shared" ref="V45:W45" si="66">V111+V127+V136+V149+V169+V181+V188+V225+V241+V266+V298+V305+V95+V370</f>
        <v>104988000</v>
      </c>
      <c r="W45" s="457">
        <f t="shared" si="66"/>
        <v>122538000</v>
      </c>
    </row>
    <row r="46" spans="2:24" ht="15" customHeight="1" x14ac:dyDescent="0.25">
      <c r="B46" s="97"/>
      <c r="C46" s="97" t="s">
        <v>5</v>
      </c>
      <c r="D46" s="137"/>
      <c r="E46" s="99" t="s">
        <v>6</v>
      </c>
      <c r="F46" s="99" t="s">
        <v>7</v>
      </c>
      <c r="G46" s="99" t="s">
        <v>8</v>
      </c>
      <c r="H46" s="138"/>
      <c r="I46" s="101"/>
      <c r="J46" s="139"/>
      <c r="K46" s="107"/>
      <c r="L46" s="108" t="s">
        <v>49</v>
      </c>
      <c r="M46" s="109"/>
      <c r="N46" s="109"/>
      <c r="O46" s="109"/>
      <c r="P46" s="109"/>
      <c r="Q46" s="140" t="s">
        <v>100</v>
      </c>
      <c r="R46" s="143">
        <v>51</v>
      </c>
      <c r="S46" s="787">
        <f>S368</f>
        <v>1510000</v>
      </c>
      <c r="T46" s="787">
        <f t="shared" ref="T46" si="67">T368</f>
        <v>0</v>
      </c>
      <c r="U46" s="787">
        <f t="shared" ref="U46" si="68">U368</f>
        <v>1510000</v>
      </c>
      <c r="V46" s="787">
        <f t="shared" ref="V46" si="69">V368</f>
        <v>1510000</v>
      </c>
      <c r="W46" s="787">
        <f t="shared" ref="W46" si="70">W368</f>
        <v>0</v>
      </c>
    </row>
    <row r="47" spans="2:24" ht="15" customHeight="1" x14ac:dyDescent="0.25">
      <c r="B47" s="97"/>
      <c r="C47" s="97" t="s">
        <v>5</v>
      </c>
      <c r="D47" s="137"/>
      <c r="E47" s="99" t="s">
        <v>6</v>
      </c>
      <c r="F47" s="99" t="s">
        <v>7</v>
      </c>
      <c r="G47" s="99" t="s">
        <v>8</v>
      </c>
      <c r="H47" s="138"/>
      <c r="I47" s="101"/>
      <c r="J47" s="139"/>
      <c r="K47" s="107"/>
      <c r="L47" s="108" t="s">
        <v>49</v>
      </c>
      <c r="M47" s="109"/>
      <c r="N47" s="109"/>
      <c r="O47" s="109"/>
      <c r="P47" s="109"/>
      <c r="Q47" s="140" t="s">
        <v>101</v>
      </c>
      <c r="R47" s="144">
        <v>52</v>
      </c>
      <c r="S47" s="457">
        <f t="shared" ref="S47:T47" si="71">S292+S286+S85</f>
        <v>692850</v>
      </c>
      <c r="T47" s="457">
        <f t="shared" si="71"/>
        <v>406087</v>
      </c>
      <c r="U47" s="457">
        <f>U292+U286+U85</f>
        <v>765000</v>
      </c>
      <c r="V47" s="457">
        <f t="shared" ref="V47:W47" si="72">V292+V286+V85</f>
        <v>730000</v>
      </c>
      <c r="W47" s="457">
        <f t="shared" si="72"/>
        <v>400000</v>
      </c>
    </row>
    <row r="48" spans="2:24" ht="16.5" customHeight="1" x14ac:dyDescent="0.25">
      <c r="B48" s="97"/>
      <c r="C48" s="97" t="s">
        <v>5</v>
      </c>
      <c r="D48" s="137"/>
      <c r="E48" s="99" t="s">
        <v>6</v>
      </c>
      <c r="F48" s="99" t="s">
        <v>7</v>
      </c>
      <c r="G48" s="99" t="s">
        <v>8</v>
      </c>
      <c r="H48" s="138"/>
      <c r="I48" s="101"/>
      <c r="J48" s="139"/>
      <c r="K48" s="107"/>
      <c r="L48" s="108" t="s">
        <v>49</v>
      </c>
      <c r="M48" s="109"/>
      <c r="N48" s="109"/>
      <c r="O48" s="109"/>
      <c r="P48" s="109"/>
      <c r="Q48" s="140" t="s">
        <v>304</v>
      </c>
      <c r="R48" s="808">
        <v>563</v>
      </c>
      <c r="S48" s="457">
        <f>S338</f>
        <v>169068950</v>
      </c>
      <c r="T48" s="457">
        <f t="shared" ref="T48" si="73">T338</f>
        <v>3365336</v>
      </c>
      <c r="U48" s="457">
        <f>U338</f>
        <v>60000000</v>
      </c>
      <c r="V48" s="457">
        <f t="shared" ref="V48:W48" si="74">V338</f>
        <v>250000000</v>
      </c>
      <c r="W48" s="457">
        <f t="shared" si="74"/>
        <v>320000000</v>
      </c>
    </row>
    <row r="49" spans="2:26" ht="17.25" customHeight="1" x14ac:dyDescent="0.25">
      <c r="B49" s="97"/>
      <c r="C49" s="97" t="s">
        <v>5</v>
      </c>
      <c r="D49" s="137"/>
      <c r="E49" s="99" t="s">
        <v>6</v>
      </c>
      <c r="F49" s="99" t="s">
        <v>7</v>
      </c>
      <c r="G49" s="99" t="s">
        <v>8</v>
      </c>
      <c r="H49" s="138"/>
      <c r="I49" s="101"/>
      <c r="J49" s="139"/>
      <c r="K49" s="107"/>
      <c r="L49" s="108" t="s">
        <v>49</v>
      </c>
      <c r="M49" s="109"/>
      <c r="N49" s="109"/>
      <c r="O49" s="109"/>
      <c r="P49" s="109"/>
      <c r="Q49" s="110" t="s">
        <v>96</v>
      </c>
      <c r="R49" s="145">
        <v>83</v>
      </c>
      <c r="S49" s="787">
        <v>0</v>
      </c>
      <c r="T49" s="787">
        <v>0</v>
      </c>
      <c r="U49" s="787">
        <v>0</v>
      </c>
      <c r="V49" s="787">
        <v>0</v>
      </c>
      <c r="W49" s="787">
        <v>0</v>
      </c>
    </row>
    <row r="50" spans="2:26" ht="15" customHeight="1" x14ac:dyDescent="0.25">
      <c r="B50" s="97"/>
      <c r="C50" s="97" t="s">
        <v>5</v>
      </c>
      <c r="D50" s="146"/>
      <c r="E50" s="99" t="s">
        <v>6</v>
      </c>
      <c r="F50" s="99" t="s">
        <v>7</v>
      </c>
      <c r="G50" s="99" t="s">
        <v>8</v>
      </c>
      <c r="H50" s="147"/>
      <c r="I50" s="101"/>
      <c r="J50" s="148"/>
      <c r="K50" s="149"/>
      <c r="L50" s="150" t="s">
        <v>49</v>
      </c>
      <c r="M50" s="150"/>
      <c r="N50" s="150"/>
      <c r="O50" s="150"/>
      <c r="P50" s="150"/>
      <c r="Q50" s="151" t="s">
        <v>108</v>
      </c>
      <c r="R50" s="152"/>
      <c r="S50" s="779">
        <f>S42+S43+S44+S49</f>
        <v>77105252</v>
      </c>
      <c r="T50" s="779">
        <f t="shared" ref="T50" si="75">T42+T43+T44+T49</f>
        <v>55058343</v>
      </c>
      <c r="U50" s="779">
        <f>U42+U43+U44+U49</f>
        <v>69877500</v>
      </c>
      <c r="V50" s="779">
        <f t="shared" ref="V50" si="76">V42+V43+V44+V49</f>
        <v>69889500</v>
      </c>
      <c r="W50" s="473">
        <f t="shared" ref="W50" si="77">W42+W43+W44+W49</f>
        <v>70594500</v>
      </c>
    </row>
    <row r="51" spans="2:26" ht="15" customHeight="1" x14ac:dyDescent="0.25">
      <c r="B51" s="116"/>
      <c r="C51" s="97" t="s">
        <v>5</v>
      </c>
      <c r="D51" s="146"/>
      <c r="E51" s="99" t="s">
        <v>6</v>
      </c>
      <c r="F51" s="99" t="s">
        <v>7</v>
      </c>
      <c r="G51" s="99" t="s">
        <v>8</v>
      </c>
      <c r="H51" s="147"/>
      <c r="I51" s="101"/>
      <c r="J51" s="153"/>
      <c r="K51" s="154"/>
      <c r="L51" s="155" t="s">
        <v>98</v>
      </c>
      <c r="M51" s="156"/>
      <c r="N51" s="156"/>
      <c r="O51" s="156"/>
      <c r="P51" s="156"/>
      <c r="Q51" s="157" t="s">
        <v>113</v>
      </c>
      <c r="R51" s="158"/>
      <c r="S51" s="782"/>
      <c r="T51" s="782"/>
      <c r="U51" s="782">
        <v>69877500</v>
      </c>
      <c r="V51" s="782">
        <v>69889500</v>
      </c>
      <c r="W51" s="474">
        <v>70594500</v>
      </c>
    </row>
    <row r="52" spans="2:26" ht="15" customHeight="1" x14ac:dyDescent="0.25">
      <c r="B52" s="116"/>
      <c r="C52" s="97" t="s">
        <v>5</v>
      </c>
      <c r="D52" s="146"/>
      <c r="E52" s="99" t="s">
        <v>6</v>
      </c>
      <c r="F52" s="99" t="s">
        <v>7</v>
      </c>
      <c r="G52" s="99" t="s">
        <v>8</v>
      </c>
      <c r="H52" s="147"/>
      <c r="I52" s="101"/>
      <c r="J52" s="153"/>
      <c r="K52" s="154"/>
      <c r="L52" s="155" t="s">
        <v>98</v>
      </c>
      <c r="M52" s="156"/>
      <c r="N52" s="156"/>
      <c r="O52" s="156"/>
      <c r="P52" s="156"/>
      <c r="Q52" s="159" t="s">
        <v>114</v>
      </c>
      <c r="R52" s="160"/>
      <c r="S52" s="788">
        <f>S51-S50</f>
        <v>-77105252</v>
      </c>
      <c r="T52" s="788">
        <f t="shared" ref="T52" si="78">T51-T50</f>
        <v>-55058343</v>
      </c>
      <c r="U52" s="788">
        <f t="shared" ref="U52" si="79">U51-U50</f>
        <v>0</v>
      </c>
      <c r="V52" s="788">
        <f t="shared" ref="V52" si="80">V51-V50</f>
        <v>0</v>
      </c>
      <c r="W52" s="788">
        <f t="shared" ref="W52" si="81">W51-W50</f>
        <v>0</v>
      </c>
    </row>
    <row r="53" spans="2:26" ht="15" customHeight="1" x14ac:dyDescent="0.25">
      <c r="B53" s="97"/>
      <c r="C53" s="97" t="s">
        <v>5</v>
      </c>
      <c r="D53" s="137"/>
      <c r="E53" s="99" t="s">
        <v>6</v>
      </c>
      <c r="F53" s="99" t="s">
        <v>7</v>
      </c>
      <c r="G53" s="99" t="s">
        <v>8</v>
      </c>
      <c r="H53" s="138"/>
      <c r="I53" s="101"/>
      <c r="J53" s="139"/>
      <c r="K53" s="107"/>
      <c r="L53" s="155" t="s">
        <v>49</v>
      </c>
      <c r="M53" s="109"/>
      <c r="N53" s="109"/>
      <c r="O53" s="109"/>
      <c r="P53" s="109"/>
      <c r="Q53" s="161" t="s">
        <v>308</v>
      </c>
      <c r="R53" s="162"/>
      <c r="S53" s="163">
        <f>S45+S46+S47+S48</f>
        <v>219661800</v>
      </c>
      <c r="T53" s="163">
        <f t="shared" ref="T53" si="82">T45+T46+T47+T48</f>
        <v>26253305</v>
      </c>
      <c r="U53" s="163">
        <f t="shared" ref="U53" si="83">U45+U46+U47+U48</f>
        <v>181968000</v>
      </c>
      <c r="V53" s="163">
        <f t="shared" ref="V53" si="84">V45+V46+V47+V48</f>
        <v>357228000</v>
      </c>
      <c r="W53" s="163">
        <f t="shared" ref="W53" si="85">W45+W46+W47+W48</f>
        <v>442938000</v>
      </c>
    </row>
    <row r="54" spans="2:26" ht="15" customHeight="1" x14ac:dyDescent="0.25">
      <c r="B54" s="97"/>
      <c r="C54" s="456" t="s">
        <v>5</v>
      </c>
      <c r="D54" s="146"/>
      <c r="E54" s="99" t="s">
        <v>6</v>
      </c>
      <c r="F54" s="99" t="s">
        <v>7</v>
      </c>
      <c r="G54" s="99" t="s">
        <v>8</v>
      </c>
      <c r="H54" s="164"/>
      <c r="I54" s="101"/>
      <c r="J54" s="165"/>
      <c r="K54" s="166"/>
      <c r="L54" s="155" t="s">
        <v>49</v>
      </c>
      <c r="M54" s="166"/>
      <c r="N54" s="166"/>
      <c r="O54" s="166"/>
      <c r="P54" s="167"/>
      <c r="Q54" s="458" t="s">
        <v>115</v>
      </c>
      <c r="R54" s="412"/>
      <c r="S54" s="457">
        <f>S50+S53</f>
        <v>296767052</v>
      </c>
      <c r="T54" s="457">
        <f t="shared" ref="T54:W54" si="86">T50+T53</f>
        <v>81311648</v>
      </c>
      <c r="U54" s="457">
        <f>U50+U53</f>
        <v>251845500</v>
      </c>
      <c r="V54" s="457">
        <f t="shared" si="86"/>
        <v>427117500</v>
      </c>
      <c r="W54" s="457">
        <f t="shared" si="86"/>
        <v>513532500</v>
      </c>
    </row>
    <row r="55" spans="2:26" ht="15" hidden="1" customHeight="1" x14ac:dyDescent="0.25">
      <c r="B55" s="168"/>
      <c r="C55" s="168"/>
      <c r="D55" s="168"/>
      <c r="E55" s="169"/>
      <c r="F55" s="169"/>
      <c r="G55" s="169"/>
      <c r="H55" s="170"/>
      <c r="I55" s="171"/>
      <c r="Q55" s="172"/>
      <c r="S55" s="786"/>
      <c r="T55" s="943"/>
      <c r="U55" s="943"/>
      <c r="V55" s="943"/>
      <c r="W55" s="958"/>
    </row>
    <row r="56" spans="2:26" ht="38.25" customHeight="1" x14ac:dyDescent="0.25">
      <c r="B56" s="97" t="s">
        <v>105</v>
      </c>
      <c r="C56" s="174" t="s">
        <v>5</v>
      </c>
      <c r="D56" s="11" t="s">
        <v>146</v>
      </c>
      <c r="E56" s="8" t="s">
        <v>6</v>
      </c>
      <c r="F56" s="8" t="s">
        <v>7</v>
      </c>
      <c r="G56" s="8" t="s">
        <v>8</v>
      </c>
      <c r="H56" s="9" t="s">
        <v>41</v>
      </c>
      <c r="I56" s="13" t="s">
        <v>46</v>
      </c>
      <c r="J56" s="14" t="s">
        <v>10</v>
      </c>
      <c r="K56" s="15" t="s">
        <v>11</v>
      </c>
      <c r="L56" s="15"/>
      <c r="M56" s="16"/>
      <c r="N56" s="16"/>
      <c r="O56" s="16"/>
      <c r="P56" s="17"/>
      <c r="Q56" s="18" t="s">
        <v>250</v>
      </c>
      <c r="R56" s="413">
        <v>11</v>
      </c>
      <c r="S56" s="670">
        <f>SUM(S57:S84)</f>
        <v>59211202</v>
      </c>
      <c r="T56" s="670">
        <f t="shared" ref="T56" si="87">SUM(T57:T84)</f>
        <v>47739690</v>
      </c>
      <c r="U56" s="670">
        <f t="shared" ref="U56" si="88">SUM(U57:U84)</f>
        <v>60753750</v>
      </c>
      <c r="V56" s="670">
        <f t="shared" ref="V56" si="89">SUM(V57:V84)</f>
        <v>60290000</v>
      </c>
      <c r="W56" s="472">
        <f t="shared" ref="W56" si="90">SUM(W57:W84)</f>
        <v>60320000</v>
      </c>
    </row>
    <row r="57" spans="2:26" ht="15" customHeight="1" x14ac:dyDescent="0.25">
      <c r="B57" s="97" t="s">
        <v>105</v>
      </c>
      <c r="C57" s="7" t="s">
        <v>5</v>
      </c>
      <c r="D57" s="11" t="s">
        <v>146</v>
      </c>
      <c r="E57" s="8" t="s">
        <v>6</v>
      </c>
      <c r="F57" s="10"/>
      <c r="G57" s="10"/>
      <c r="H57" s="9" t="s">
        <v>41</v>
      </c>
      <c r="I57" s="13" t="s">
        <v>46</v>
      </c>
      <c r="J57" s="19" t="s">
        <v>10</v>
      </c>
      <c r="K57" s="20" t="s">
        <v>11</v>
      </c>
      <c r="L57" s="21">
        <v>3</v>
      </c>
      <c r="M57" s="22">
        <v>1</v>
      </c>
      <c r="N57" s="22">
        <v>1</v>
      </c>
      <c r="O57" s="22">
        <v>1</v>
      </c>
      <c r="P57" s="23">
        <v>311</v>
      </c>
      <c r="Q57" s="24" t="s">
        <v>12</v>
      </c>
      <c r="R57" s="414">
        <v>11</v>
      </c>
      <c r="S57" s="821">
        <v>41000000</v>
      </c>
      <c r="T57" s="821">
        <v>32997243</v>
      </c>
      <c r="U57" s="821">
        <f>42200000+133750+230000</f>
        <v>42563750</v>
      </c>
      <c r="V57" s="821">
        <v>42600000</v>
      </c>
      <c r="W57" s="821">
        <v>42630000</v>
      </c>
      <c r="X57" s="735"/>
      <c r="Y57" s="735"/>
      <c r="Z57" s="735"/>
    </row>
    <row r="58" spans="2:26" ht="15" customHeight="1" x14ac:dyDescent="0.25">
      <c r="B58" s="97" t="s">
        <v>105</v>
      </c>
      <c r="C58" s="7" t="s">
        <v>5</v>
      </c>
      <c r="D58" s="11" t="s">
        <v>146</v>
      </c>
      <c r="E58" s="8" t="s">
        <v>6</v>
      </c>
      <c r="F58" s="10"/>
      <c r="G58" s="10"/>
      <c r="H58" s="9" t="s">
        <v>41</v>
      </c>
      <c r="I58" s="13" t="s">
        <v>46</v>
      </c>
      <c r="J58" s="19" t="s">
        <v>10</v>
      </c>
      <c r="K58" s="20" t="s">
        <v>11</v>
      </c>
      <c r="L58" s="20">
        <v>3</v>
      </c>
      <c r="M58" s="12">
        <v>1</v>
      </c>
      <c r="N58" s="12">
        <v>1</v>
      </c>
      <c r="O58" s="12">
        <v>3</v>
      </c>
      <c r="P58" s="25">
        <v>311</v>
      </c>
      <c r="Q58" s="24" t="s">
        <v>13</v>
      </c>
      <c r="R58" s="414">
        <v>11</v>
      </c>
      <c r="S58" s="821">
        <v>500000</v>
      </c>
      <c r="T58" s="821">
        <v>338617</v>
      </c>
      <c r="U58" s="821">
        <v>500000</v>
      </c>
      <c r="V58" s="821">
        <v>500000</v>
      </c>
      <c r="W58" s="821">
        <v>500000</v>
      </c>
      <c r="X58" s="735"/>
      <c r="Y58" s="735"/>
      <c r="Z58" s="735"/>
    </row>
    <row r="59" spans="2:26" ht="15" customHeight="1" x14ac:dyDescent="0.25">
      <c r="B59" s="97" t="s">
        <v>105</v>
      </c>
      <c r="C59" s="7" t="s">
        <v>5</v>
      </c>
      <c r="D59" s="11" t="s">
        <v>146</v>
      </c>
      <c r="E59" s="8" t="s">
        <v>6</v>
      </c>
      <c r="F59" s="10"/>
      <c r="G59" s="10"/>
      <c r="H59" s="9" t="s">
        <v>41</v>
      </c>
      <c r="I59" s="13" t="s">
        <v>46</v>
      </c>
      <c r="J59" s="19" t="s">
        <v>10</v>
      </c>
      <c r="K59" s="20" t="s">
        <v>11</v>
      </c>
      <c r="L59" s="20">
        <v>3</v>
      </c>
      <c r="M59" s="12">
        <v>1</v>
      </c>
      <c r="N59" s="12">
        <v>2</v>
      </c>
      <c r="O59" s="12">
        <v>1</v>
      </c>
      <c r="P59" s="25">
        <v>312</v>
      </c>
      <c r="Q59" s="24" t="s">
        <v>14</v>
      </c>
      <c r="R59" s="414">
        <v>11</v>
      </c>
      <c r="S59" s="821">
        <v>1100000</v>
      </c>
      <c r="T59" s="821">
        <v>623629</v>
      </c>
      <c r="U59" s="821">
        <v>500000</v>
      </c>
      <c r="V59" s="821">
        <v>500000</v>
      </c>
      <c r="W59" s="821">
        <v>500000</v>
      </c>
    </row>
    <row r="60" spans="2:26" ht="15" customHeight="1" x14ac:dyDescent="0.25">
      <c r="B60" s="97" t="s">
        <v>105</v>
      </c>
      <c r="C60" s="7" t="s">
        <v>5</v>
      </c>
      <c r="D60" s="11" t="s">
        <v>146</v>
      </c>
      <c r="E60" s="8" t="s">
        <v>6</v>
      </c>
      <c r="F60" s="10"/>
      <c r="G60" s="10"/>
      <c r="H60" s="9" t="s">
        <v>41</v>
      </c>
      <c r="I60" s="13" t="s">
        <v>46</v>
      </c>
      <c r="J60" s="19" t="s">
        <v>10</v>
      </c>
      <c r="K60" s="20" t="s">
        <v>11</v>
      </c>
      <c r="L60" s="20">
        <v>3</v>
      </c>
      <c r="M60" s="12">
        <v>1</v>
      </c>
      <c r="N60" s="12">
        <v>3</v>
      </c>
      <c r="O60" s="12">
        <v>2</v>
      </c>
      <c r="P60" s="25">
        <v>313</v>
      </c>
      <c r="Q60" s="24" t="s">
        <v>15</v>
      </c>
      <c r="R60" s="414">
        <v>11</v>
      </c>
      <c r="S60" s="821">
        <f>6531202+15000</f>
        <v>6546202</v>
      </c>
      <c r="T60" s="821">
        <v>5233339</v>
      </c>
      <c r="U60" s="821">
        <f>6600000+40000</f>
        <v>6640000</v>
      </c>
      <c r="V60" s="821">
        <f>6600000+40000</f>
        <v>6640000</v>
      </c>
      <c r="W60" s="821">
        <f>6600000+40000</f>
        <v>6640000</v>
      </c>
    </row>
    <row r="61" spans="2:26" ht="15" customHeight="1" x14ac:dyDescent="0.25">
      <c r="B61" s="97" t="s">
        <v>105</v>
      </c>
      <c r="C61" s="7" t="s">
        <v>5</v>
      </c>
      <c r="D61" s="11" t="s">
        <v>146</v>
      </c>
      <c r="E61" s="8" t="s">
        <v>6</v>
      </c>
      <c r="F61" s="10"/>
      <c r="G61" s="10"/>
      <c r="H61" s="9" t="s">
        <v>41</v>
      </c>
      <c r="I61" s="13" t="s">
        <v>46</v>
      </c>
      <c r="J61" s="19" t="s">
        <v>10</v>
      </c>
      <c r="K61" s="20" t="s">
        <v>11</v>
      </c>
      <c r="L61" s="20">
        <v>3</v>
      </c>
      <c r="M61" s="12">
        <v>1</v>
      </c>
      <c r="N61" s="12">
        <v>3</v>
      </c>
      <c r="O61" s="12">
        <v>3</v>
      </c>
      <c r="P61" s="25">
        <v>313</v>
      </c>
      <c r="Q61" s="24" t="s">
        <v>16</v>
      </c>
      <c r="R61" s="414">
        <v>11</v>
      </c>
      <c r="S61" s="821">
        <v>800000</v>
      </c>
      <c r="T61" s="821">
        <v>566525</v>
      </c>
      <c r="U61" s="821">
        <v>750000</v>
      </c>
      <c r="V61" s="821">
        <v>750000</v>
      </c>
      <c r="W61" s="821">
        <v>750000</v>
      </c>
    </row>
    <row r="62" spans="2:26" ht="15" customHeight="1" x14ac:dyDescent="0.25">
      <c r="B62" s="97" t="s">
        <v>105</v>
      </c>
      <c r="C62" s="7" t="s">
        <v>5</v>
      </c>
      <c r="D62" s="11" t="s">
        <v>146</v>
      </c>
      <c r="E62" s="8" t="s">
        <v>6</v>
      </c>
      <c r="F62" s="10"/>
      <c r="G62" s="10"/>
      <c r="H62" s="9" t="s">
        <v>41</v>
      </c>
      <c r="I62" s="13" t="s">
        <v>46</v>
      </c>
      <c r="J62" s="19" t="s">
        <v>10</v>
      </c>
      <c r="K62" s="20" t="s">
        <v>11</v>
      </c>
      <c r="L62" s="20">
        <v>3</v>
      </c>
      <c r="M62" s="12">
        <v>2</v>
      </c>
      <c r="N62" s="12">
        <v>1</v>
      </c>
      <c r="O62" s="12">
        <v>1</v>
      </c>
      <c r="P62" s="25">
        <v>321</v>
      </c>
      <c r="Q62" s="24" t="s">
        <v>17</v>
      </c>
      <c r="R62" s="414">
        <v>11</v>
      </c>
      <c r="S62" s="821">
        <v>200000</v>
      </c>
      <c r="T62" s="821">
        <v>279371</v>
      </c>
      <c r="U62" s="821">
        <v>200000</v>
      </c>
      <c r="V62" s="821">
        <v>200000</v>
      </c>
      <c r="W62" s="821">
        <v>200000</v>
      </c>
    </row>
    <row r="63" spans="2:26" ht="15" customHeight="1" x14ac:dyDescent="0.25">
      <c r="B63" s="97" t="s">
        <v>105</v>
      </c>
      <c r="C63" s="7" t="s">
        <v>5</v>
      </c>
      <c r="D63" s="11" t="s">
        <v>146</v>
      </c>
      <c r="E63" s="8" t="s">
        <v>6</v>
      </c>
      <c r="F63" s="10"/>
      <c r="G63" s="10"/>
      <c r="H63" s="9" t="s">
        <v>41</v>
      </c>
      <c r="I63" s="13" t="s">
        <v>46</v>
      </c>
      <c r="J63" s="19" t="s">
        <v>10</v>
      </c>
      <c r="K63" s="20" t="s">
        <v>11</v>
      </c>
      <c r="L63" s="26">
        <v>3</v>
      </c>
      <c r="M63" s="27">
        <v>2</v>
      </c>
      <c r="N63" s="27">
        <v>1</v>
      </c>
      <c r="O63" s="27">
        <v>2</v>
      </c>
      <c r="P63" s="25">
        <v>321</v>
      </c>
      <c r="Q63" s="28" t="s">
        <v>18</v>
      </c>
      <c r="R63" s="414">
        <v>11</v>
      </c>
      <c r="S63" s="827">
        <v>1500000</v>
      </c>
      <c r="T63" s="821">
        <v>1117688</v>
      </c>
      <c r="U63" s="827">
        <v>1300000</v>
      </c>
      <c r="V63" s="827">
        <v>1300000</v>
      </c>
      <c r="W63" s="827">
        <v>1300000</v>
      </c>
    </row>
    <row r="64" spans="2:26" ht="15" customHeight="1" x14ac:dyDescent="0.25">
      <c r="B64" s="97" t="s">
        <v>105</v>
      </c>
      <c r="C64" s="7" t="s">
        <v>5</v>
      </c>
      <c r="D64" s="11" t="s">
        <v>146</v>
      </c>
      <c r="E64" s="8" t="s">
        <v>6</v>
      </c>
      <c r="F64" s="10"/>
      <c r="G64" s="10"/>
      <c r="H64" s="9" t="s">
        <v>41</v>
      </c>
      <c r="I64" s="13" t="s">
        <v>46</v>
      </c>
      <c r="J64" s="29" t="s">
        <v>10</v>
      </c>
      <c r="K64" s="30" t="s">
        <v>11</v>
      </c>
      <c r="L64" s="31">
        <v>3</v>
      </c>
      <c r="M64" s="32">
        <v>2</v>
      </c>
      <c r="N64" s="32">
        <v>1</v>
      </c>
      <c r="O64" s="32">
        <v>3</v>
      </c>
      <c r="P64" s="33">
        <v>321</v>
      </c>
      <c r="Q64" s="34" t="s">
        <v>19</v>
      </c>
      <c r="R64" s="415">
        <v>11</v>
      </c>
      <c r="S64" s="827">
        <v>100000</v>
      </c>
      <c r="T64" s="821">
        <v>42093</v>
      </c>
      <c r="U64" s="827">
        <v>100000</v>
      </c>
      <c r="V64" s="827">
        <v>100000</v>
      </c>
      <c r="W64" s="827">
        <v>100000</v>
      </c>
      <c r="Y64" s="735"/>
    </row>
    <row r="65" spans="2:23" ht="15" customHeight="1" x14ac:dyDescent="0.25">
      <c r="B65" s="97" t="s">
        <v>105</v>
      </c>
      <c r="C65" s="7" t="s">
        <v>5</v>
      </c>
      <c r="D65" s="11" t="s">
        <v>146</v>
      </c>
      <c r="E65" s="8" t="s">
        <v>6</v>
      </c>
      <c r="F65" s="10"/>
      <c r="G65" s="10"/>
      <c r="H65" s="9" t="s">
        <v>41</v>
      </c>
      <c r="I65" s="13" t="s">
        <v>46</v>
      </c>
      <c r="J65" s="19" t="s">
        <v>10</v>
      </c>
      <c r="K65" s="20" t="s">
        <v>11</v>
      </c>
      <c r="L65" s="20">
        <v>3</v>
      </c>
      <c r="M65" s="12">
        <v>2</v>
      </c>
      <c r="N65" s="12">
        <v>2</v>
      </c>
      <c r="O65" s="12">
        <v>1</v>
      </c>
      <c r="P65" s="25">
        <v>322</v>
      </c>
      <c r="Q65" s="34" t="s">
        <v>20</v>
      </c>
      <c r="R65" s="414">
        <v>11</v>
      </c>
      <c r="S65" s="827">
        <v>800000</v>
      </c>
      <c r="T65" s="821">
        <v>1033623</v>
      </c>
      <c r="U65" s="827">
        <v>1100000</v>
      </c>
      <c r="V65" s="827">
        <v>1100000</v>
      </c>
      <c r="W65" s="827">
        <v>1100000</v>
      </c>
    </row>
    <row r="66" spans="2:23" ht="15" customHeight="1" x14ac:dyDescent="0.25">
      <c r="B66" s="97" t="s">
        <v>105</v>
      </c>
      <c r="C66" s="7" t="s">
        <v>5</v>
      </c>
      <c r="D66" s="11" t="s">
        <v>146</v>
      </c>
      <c r="E66" s="8" t="s">
        <v>6</v>
      </c>
      <c r="F66" s="10"/>
      <c r="G66" s="10"/>
      <c r="H66" s="9" t="s">
        <v>41</v>
      </c>
      <c r="I66" s="13" t="s">
        <v>46</v>
      </c>
      <c r="J66" s="19" t="s">
        <v>10</v>
      </c>
      <c r="K66" s="20" t="s">
        <v>11</v>
      </c>
      <c r="L66" s="35">
        <v>3</v>
      </c>
      <c r="M66" s="36">
        <v>2</v>
      </c>
      <c r="N66" s="36">
        <v>2</v>
      </c>
      <c r="O66" s="36">
        <v>2</v>
      </c>
      <c r="P66" s="25">
        <v>322</v>
      </c>
      <c r="Q66" s="37" t="s">
        <v>21</v>
      </c>
      <c r="R66" s="414">
        <v>11</v>
      </c>
      <c r="S66" s="827">
        <v>50000</v>
      </c>
      <c r="T66" s="821">
        <v>58</v>
      </c>
      <c r="U66" s="827">
        <v>10000</v>
      </c>
      <c r="V66" s="827">
        <v>10000</v>
      </c>
      <c r="W66" s="827">
        <v>10000</v>
      </c>
    </row>
    <row r="67" spans="2:23" ht="15" customHeight="1" x14ac:dyDescent="0.25">
      <c r="B67" s="97" t="s">
        <v>105</v>
      </c>
      <c r="C67" s="7" t="s">
        <v>5</v>
      </c>
      <c r="D67" s="11" t="s">
        <v>146</v>
      </c>
      <c r="E67" s="8" t="s">
        <v>6</v>
      </c>
      <c r="F67" s="10"/>
      <c r="G67" s="10"/>
      <c r="H67" s="9" t="s">
        <v>41</v>
      </c>
      <c r="I67" s="13" t="s">
        <v>46</v>
      </c>
      <c r="J67" s="19" t="s">
        <v>10</v>
      </c>
      <c r="K67" s="20" t="s">
        <v>11</v>
      </c>
      <c r="L67" s="20">
        <v>3</v>
      </c>
      <c r="M67" s="12">
        <v>2</v>
      </c>
      <c r="N67" s="12">
        <v>2</v>
      </c>
      <c r="O67" s="12">
        <v>3</v>
      </c>
      <c r="P67" s="25">
        <v>322</v>
      </c>
      <c r="Q67" s="37" t="s">
        <v>22</v>
      </c>
      <c r="R67" s="414">
        <v>11</v>
      </c>
      <c r="S67" s="827">
        <v>1150000</v>
      </c>
      <c r="T67" s="821">
        <v>822494</v>
      </c>
      <c r="U67" s="827">
        <v>1100000</v>
      </c>
      <c r="V67" s="827">
        <v>1100000</v>
      </c>
      <c r="W67" s="827">
        <v>1100000</v>
      </c>
    </row>
    <row r="68" spans="2:23" ht="15" customHeight="1" x14ac:dyDescent="0.25">
      <c r="B68" s="97" t="s">
        <v>105</v>
      </c>
      <c r="C68" s="7" t="s">
        <v>5</v>
      </c>
      <c r="D68" s="11" t="s">
        <v>146</v>
      </c>
      <c r="E68" s="8" t="s">
        <v>6</v>
      </c>
      <c r="F68" s="10"/>
      <c r="G68" s="10"/>
      <c r="H68" s="9" t="s">
        <v>41</v>
      </c>
      <c r="I68" s="13" t="s">
        <v>46</v>
      </c>
      <c r="J68" s="19" t="s">
        <v>10</v>
      </c>
      <c r="K68" s="20" t="s">
        <v>11</v>
      </c>
      <c r="L68" s="20">
        <v>3</v>
      </c>
      <c r="M68" s="12">
        <v>2</v>
      </c>
      <c r="N68" s="12">
        <v>2</v>
      </c>
      <c r="O68" s="38">
        <v>5</v>
      </c>
      <c r="P68" s="25">
        <v>322</v>
      </c>
      <c r="Q68" s="37" t="s">
        <v>23</v>
      </c>
      <c r="R68" s="414">
        <v>11</v>
      </c>
      <c r="S68" s="827">
        <v>50000</v>
      </c>
      <c r="T68" s="821">
        <v>11160</v>
      </c>
      <c r="U68" s="827">
        <v>35000</v>
      </c>
      <c r="V68" s="827">
        <v>35000</v>
      </c>
      <c r="W68" s="827">
        <v>35000</v>
      </c>
    </row>
    <row r="69" spans="2:23" ht="15" customHeight="1" x14ac:dyDescent="0.25">
      <c r="B69" s="97" t="s">
        <v>105</v>
      </c>
      <c r="C69" s="7" t="s">
        <v>5</v>
      </c>
      <c r="D69" s="11" t="s">
        <v>146</v>
      </c>
      <c r="E69" s="8" t="s">
        <v>6</v>
      </c>
      <c r="F69" s="10"/>
      <c r="G69" s="10"/>
      <c r="H69" s="9" t="s">
        <v>41</v>
      </c>
      <c r="I69" s="13" t="s">
        <v>46</v>
      </c>
      <c r="J69" s="19" t="s">
        <v>10</v>
      </c>
      <c r="K69" s="20" t="s">
        <v>11</v>
      </c>
      <c r="L69" s="20">
        <v>3</v>
      </c>
      <c r="M69" s="12">
        <v>2</v>
      </c>
      <c r="N69" s="12">
        <v>2</v>
      </c>
      <c r="O69" s="38">
        <v>7</v>
      </c>
      <c r="P69" s="25">
        <v>322</v>
      </c>
      <c r="Q69" s="37" t="s">
        <v>24</v>
      </c>
      <c r="R69" s="414">
        <v>11</v>
      </c>
      <c r="S69" s="827">
        <v>50000</v>
      </c>
      <c r="T69" s="821">
        <v>10000</v>
      </c>
      <c r="U69" s="827">
        <v>50000</v>
      </c>
      <c r="V69" s="827">
        <v>50000</v>
      </c>
      <c r="W69" s="827">
        <v>50000</v>
      </c>
    </row>
    <row r="70" spans="2:23" ht="15" customHeight="1" x14ac:dyDescent="0.25">
      <c r="B70" s="97" t="s">
        <v>105</v>
      </c>
      <c r="C70" s="7" t="s">
        <v>5</v>
      </c>
      <c r="D70" s="11" t="s">
        <v>146</v>
      </c>
      <c r="E70" s="8" t="s">
        <v>6</v>
      </c>
      <c r="F70" s="10"/>
      <c r="G70" s="10"/>
      <c r="H70" s="9" t="s">
        <v>41</v>
      </c>
      <c r="I70" s="13" t="s">
        <v>46</v>
      </c>
      <c r="J70" s="19" t="s">
        <v>10</v>
      </c>
      <c r="K70" s="20" t="s">
        <v>11</v>
      </c>
      <c r="L70" s="20">
        <v>3</v>
      </c>
      <c r="M70" s="12">
        <v>2</v>
      </c>
      <c r="N70" s="12">
        <v>3</v>
      </c>
      <c r="O70" s="12">
        <v>1</v>
      </c>
      <c r="P70" s="25">
        <v>323</v>
      </c>
      <c r="Q70" s="37" t="s">
        <v>25</v>
      </c>
      <c r="R70" s="414">
        <v>11</v>
      </c>
      <c r="S70" s="827">
        <v>2150000</v>
      </c>
      <c r="T70" s="821">
        <v>1927100</v>
      </c>
      <c r="U70" s="827">
        <v>2150000</v>
      </c>
      <c r="V70" s="827">
        <v>2150000</v>
      </c>
      <c r="W70" s="827">
        <v>2150000</v>
      </c>
    </row>
    <row r="71" spans="2:23" ht="15" customHeight="1" x14ac:dyDescent="0.25">
      <c r="B71" s="97" t="s">
        <v>105</v>
      </c>
      <c r="C71" s="7" t="s">
        <v>5</v>
      </c>
      <c r="D71" s="11" t="s">
        <v>146</v>
      </c>
      <c r="E71" s="8" t="s">
        <v>6</v>
      </c>
      <c r="F71" s="10"/>
      <c r="G71" s="10"/>
      <c r="H71" s="9" t="s">
        <v>41</v>
      </c>
      <c r="I71" s="13" t="s">
        <v>46</v>
      </c>
      <c r="J71" s="19" t="s">
        <v>10</v>
      </c>
      <c r="K71" s="20" t="s">
        <v>11</v>
      </c>
      <c r="L71" s="20">
        <v>3</v>
      </c>
      <c r="M71" s="12">
        <v>2</v>
      </c>
      <c r="N71" s="12">
        <v>3</v>
      </c>
      <c r="O71" s="12">
        <v>3</v>
      </c>
      <c r="P71" s="25">
        <v>323</v>
      </c>
      <c r="Q71" s="37" t="s">
        <v>26</v>
      </c>
      <c r="R71" s="414">
        <v>11</v>
      </c>
      <c r="S71" s="827">
        <v>200000</v>
      </c>
      <c r="T71" s="821">
        <v>103938</v>
      </c>
      <c r="U71" s="827">
        <v>200000</v>
      </c>
      <c r="V71" s="827">
        <v>200000</v>
      </c>
      <c r="W71" s="827">
        <v>200000</v>
      </c>
    </row>
    <row r="72" spans="2:23" ht="15" customHeight="1" x14ac:dyDescent="0.25">
      <c r="B72" s="97" t="s">
        <v>105</v>
      </c>
      <c r="C72" s="7" t="s">
        <v>5</v>
      </c>
      <c r="D72" s="11" t="s">
        <v>146</v>
      </c>
      <c r="E72" s="8" t="s">
        <v>6</v>
      </c>
      <c r="F72" s="10"/>
      <c r="G72" s="10"/>
      <c r="H72" s="9" t="s">
        <v>41</v>
      </c>
      <c r="I72" s="13" t="s">
        <v>46</v>
      </c>
      <c r="J72" s="19" t="s">
        <v>10</v>
      </c>
      <c r="K72" s="20" t="s">
        <v>11</v>
      </c>
      <c r="L72" s="20">
        <v>3</v>
      </c>
      <c r="M72" s="12">
        <v>2</v>
      </c>
      <c r="N72" s="12">
        <v>3</v>
      </c>
      <c r="O72" s="12">
        <v>4</v>
      </c>
      <c r="P72" s="25">
        <v>323</v>
      </c>
      <c r="Q72" s="37" t="s">
        <v>27</v>
      </c>
      <c r="R72" s="414">
        <v>11</v>
      </c>
      <c r="S72" s="827">
        <v>600000</v>
      </c>
      <c r="T72" s="821">
        <v>433846</v>
      </c>
      <c r="U72" s="827">
        <v>600000</v>
      </c>
      <c r="V72" s="827">
        <v>600000</v>
      </c>
      <c r="W72" s="827">
        <v>600000</v>
      </c>
    </row>
    <row r="73" spans="2:23" ht="15" customHeight="1" x14ac:dyDescent="0.25">
      <c r="B73" s="97" t="s">
        <v>105</v>
      </c>
      <c r="C73" s="7" t="s">
        <v>5</v>
      </c>
      <c r="D73" s="11" t="s">
        <v>146</v>
      </c>
      <c r="E73" s="8" t="s">
        <v>6</v>
      </c>
      <c r="F73" s="10"/>
      <c r="G73" s="10"/>
      <c r="H73" s="9" t="s">
        <v>41</v>
      </c>
      <c r="I73" s="13" t="s">
        <v>46</v>
      </c>
      <c r="J73" s="19" t="s">
        <v>10</v>
      </c>
      <c r="K73" s="20" t="s">
        <v>11</v>
      </c>
      <c r="L73" s="20">
        <v>3</v>
      </c>
      <c r="M73" s="12">
        <v>2</v>
      </c>
      <c r="N73" s="12">
        <v>3</v>
      </c>
      <c r="O73" s="12">
        <v>5</v>
      </c>
      <c r="P73" s="25">
        <v>323</v>
      </c>
      <c r="Q73" s="37" t="s">
        <v>28</v>
      </c>
      <c r="R73" s="414">
        <v>11</v>
      </c>
      <c r="S73" s="827">
        <v>900000</v>
      </c>
      <c r="T73" s="821">
        <v>907412</v>
      </c>
      <c r="U73" s="827">
        <v>950000</v>
      </c>
      <c r="V73" s="827">
        <v>950000</v>
      </c>
      <c r="W73" s="827">
        <v>950000</v>
      </c>
    </row>
    <row r="74" spans="2:23" ht="15" customHeight="1" x14ac:dyDescent="0.25">
      <c r="B74" s="97" t="s">
        <v>105</v>
      </c>
      <c r="C74" s="7" t="s">
        <v>5</v>
      </c>
      <c r="D74" s="11" t="s">
        <v>146</v>
      </c>
      <c r="E74" s="8" t="s">
        <v>6</v>
      </c>
      <c r="F74" s="10"/>
      <c r="G74" s="10"/>
      <c r="H74" s="9" t="s">
        <v>41</v>
      </c>
      <c r="I74" s="13" t="s">
        <v>46</v>
      </c>
      <c r="J74" s="19" t="s">
        <v>10</v>
      </c>
      <c r="K74" s="20" t="s">
        <v>11</v>
      </c>
      <c r="L74" s="20">
        <v>3</v>
      </c>
      <c r="M74" s="12">
        <v>2</v>
      </c>
      <c r="N74" s="12">
        <v>3</v>
      </c>
      <c r="O74" s="12">
        <v>6</v>
      </c>
      <c r="P74" s="25">
        <v>323</v>
      </c>
      <c r="Q74" s="37" t="s">
        <v>29</v>
      </c>
      <c r="R74" s="414">
        <v>11</v>
      </c>
      <c r="S74" s="827">
        <v>50000</v>
      </c>
      <c r="T74" s="821">
        <v>5259</v>
      </c>
      <c r="U74" s="827">
        <v>540000</v>
      </c>
      <c r="V74" s="827">
        <v>40000</v>
      </c>
      <c r="W74" s="827">
        <v>40000</v>
      </c>
    </row>
    <row r="75" spans="2:23" ht="15" customHeight="1" x14ac:dyDescent="0.25">
      <c r="B75" s="97" t="s">
        <v>105</v>
      </c>
      <c r="C75" s="7" t="s">
        <v>5</v>
      </c>
      <c r="D75" s="11" t="s">
        <v>146</v>
      </c>
      <c r="E75" s="8" t="s">
        <v>6</v>
      </c>
      <c r="F75" s="10"/>
      <c r="G75" s="10"/>
      <c r="H75" s="9" t="s">
        <v>41</v>
      </c>
      <c r="I75" s="13" t="s">
        <v>46</v>
      </c>
      <c r="J75" s="19" t="s">
        <v>10</v>
      </c>
      <c r="K75" s="20" t="s">
        <v>11</v>
      </c>
      <c r="L75" s="20">
        <v>3</v>
      </c>
      <c r="M75" s="12">
        <v>2</v>
      </c>
      <c r="N75" s="12">
        <v>3</v>
      </c>
      <c r="O75" s="12">
        <v>7</v>
      </c>
      <c r="P75" s="25">
        <v>323</v>
      </c>
      <c r="Q75" s="37" t="s">
        <v>30</v>
      </c>
      <c r="R75" s="414">
        <v>11</v>
      </c>
      <c r="S75" s="827">
        <v>450000</v>
      </c>
      <c r="T75" s="821">
        <v>291376</v>
      </c>
      <c r="U75" s="827">
        <v>400000</v>
      </c>
      <c r="V75" s="827">
        <v>400000</v>
      </c>
      <c r="W75" s="827">
        <v>400000</v>
      </c>
    </row>
    <row r="76" spans="2:23" ht="15" customHeight="1" x14ac:dyDescent="0.25">
      <c r="B76" s="97" t="s">
        <v>105</v>
      </c>
      <c r="C76" s="7" t="s">
        <v>5</v>
      </c>
      <c r="D76" s="11" t="s">
        <v>146</v>
      </c>
      <c r="E76" s="8" t="s">
        <v>6</v>
      </c>
      <c r="F76" s="10"/>
      <c r="G76" s="10"/>
      <c r="H76" s="9" t="s">
        <v>41</v>
      </c>
      <c r="I76" s="13" t="s">
        <v>46</v>
      </c>
      <c r="J76" s="19" t="s">
        <v>10</v>
      </c>
      <c r="K76" s="20" t="s">
        <v>11</v>
      </c>
      <c r="L76" s="20">
        <v>3</v>
      </c>
      <c r="M76" s="12">
        <v>2</v>
      </c>
      <c r="N76" s="12">
        <v>3</v>
      </c>
      <c r="O76" s="12">
        <v>9</v>
      </c>
      <c r="P76" s="25">
        <v>323</v>
      </c>
      <c r="Q76" s="37" t="s">
        <v>31</v>
      </c>
      <c r="R76" s="414">
        <v>11</v>
      </c>
      <c r="S76" s="827">
        <v>700000</v>
      </c>
      <c r="T76" s="821">
        <v>809570</v>
      </c>
      <c r="U76" s="827">
        <v>800000</v>
      </c>
      <c r="V76" s="827">
        <v>800000</v>
      </c>
      <c r="W76" s="827">
        <v>800000</v>
      </c>
    </row>
    <row r="77" spans="2:23" ht="15" customHeight="1" x14ac:dyDescent="0.25">
      <c r="B77" s="97" t="s">
        <v>105</v>
      </c>
      <c r="C77" s="7" t="s">
        <v>5</v>
      </c>
      <c r="D77" s="11" t="s">
        <v>146</v>
      </c>
      <c r="E77" s="8" t="s">
        <v>6</v>
      </c>
      <c r="F77" s="10"/>
      <c r="G77" s="10"/>
      <c r="H77" s="9" t="s">
        <v>41</v>
      </c>
      <c r="I77" s="13" t="s">
        <v>46</v>
      </c>
      <c r="J77" s="29" t="s">
        <v>10</v>
      </c>
      <c r="K77" s="30" t="s">
        <v>11</v>
      </c>
      <c r="L77" s="30">
        <v>3</v>
      </c>
      <c r="M77" s="640">
        <v>2</v>
      </c>
      <c r="N77" s="640">
        <v>4</v>
      </c>
      <c r="O77" s="640">
        <v>1</v>
      </c>
      <c r="P77" s="33">
        <v>324</v>
      </c>
      <c r="Q77" s="72" t="s">
        <v>47</v>
      </c>
      <c r="R77" s="415">
        <v>11</v>
      </c>
      <c r="S77" s="827">
        <v>10000</v>
      </c>
      <c r="T77" s="821">
        <v>9271</v>
      </c>
      <c r="U77" s="827">
        <v>10000</v>
      </c>
      <c r="V77" s="827">
        <v>10000</v>
      </c>
      <c r="W77" s="827">
        <v>10000</v>
      </c>
    </row>
    <row r="78" spans="2:23" ht="15" customHeight="1" x14ac:dyDescent="0.25">
      <c r="B78" s="97" t="s">
        <v>105</v>
      </c>
      <c r="C78" s="7" t="s">
        <v>5</v>
      </c>
      <c r="D78" s="11" t="s">
        <v>146</v>
      </c>
      <c r="E78" s="8" t="s">
        <v>6</v>
      </c>
      <c r="F78" s="10"/>
      <c r="G78" s="10"/>
      <c r="H78" s="9" t="s">
        <v>41</v>
      </c>
      <c r="I78" s="13" t="s">
        <v>46</v>
      </c>
      <c r="J78" s="19" t="s">
        <v>10</v>
      </c>
      <c r="K78" s="20" t="s">
        <v>11</v>
      </c>
      <c r="L78" s="20">
        <v>3</v>
      </c>
      <c r="M78" s="12">
        <v>2</v>
      </c>
      <c r="N78" s="12">
        <v>9</v>
      </c>
      <c r="O78" s="12">
        <v>3</v>
      </c>
      <c r="P78" s="25">
        <v>329</v>
      </c>
      <c r="Q78" s="24" t="s">
        <v>32</v>
      </c>
      <c r="R78" s="414">
        <v>11</v>
      </c>
      <c r="S78" s="827">
        <v>100000</v>
      </c>
      <c r="T78" s="821">
        <v>35094</v>
      </c>
      <c r="U78" s="827">
        <v>100000</v>
      </c>
      <c r="V78" s="827">
        <v>100000</v>
      </c>
      <c r="W78" s="827">
        <v>100000</v>
      </c>
    </row>
    <row r="79" spans="2:23" ht="15" customHeight="1" x14ac:dyDescent="0.25">
      <c r="B79" s="97" t="s">
        <v>105</v>
      </c>
      <c r="C79" s="7" t="s">
        <v>5</v>
      </c>
      <c r="D79" s="11" t="s">
        <v>146</v>
      </c>
      <c r="E79" s="8" t="s">
        <v>6</v>
      </c>
      <c r="F79" s="10"/>
      <c r="G79" s="10"/>
      <c r="H79" s="9" t="s">
        <v>41</v>
      </c>
      <c r="I79" s="13" t="s">
        <v>46</v>
      </c>
      <c r="J79" s="824" t="s">
        <v>10</v>
      </c>
      <c r="K79" s="740" t="s">
        <v>11</v>
      </c>
      <c r="L79" s="740">
        <v>3</v>
      </c>
      <c r="M79" s="741">
        <v>2</v>
      </c>
      <c r="N79" s="741">
        <v>9</v>
      </c>
      <c r="O79" s="741">
        <v>5</v>
      </c>
      <c r="P79" s="653">
        <v>329</v>
      </c>
      <c r="Q79" s="742" t="s">
        <v>162</v>
      </c>
      <c r="R79" s="414">
        <v>11</v>
      </c>
      <c r="S79" s="827">
        <v>30000</v>
      </c>
      <c r="T79" s="821">
        <v>35459</v>
      </c>
      <c r="U79" s="827">
        <v>30000</v>
      </c>
      <c r="V79" s="827">
        <v>30000</v>
      </c>
      <c r="W79" s="827">
        <v>30000</v>
      </c>
    </row>
    <row r="80" spans="2:23" ht="15" customHeight="1" x14ac:dyDescent="0.25">
      <c r="B80" s="97" t="s">
        <v>105</v>
      </c>
      <c r="C80" s="7" t="s">
        <v>5</v>
      </c>
      <c r="D80" s="11" t="s">
        <v>146</v>
      </c>
      <c r="E80" s="8" t="s">
        <v>6</v>
      </c>
      <c r="F80" s="10"/>
      <c r="G80" s="10"/>
      <c r="H80" s="9" t="s">
        <v>41</v>
      </c>
      <c r="I80" s="13" t="s">
        <v>46</v>
      </c>
      <c r="J80" s="29" t="s">
        <v>10</v>
      </c>
      <c r="K80" s="30" t="s">
        <v>11</v>
      </c>
      <c r="L80" s="30">
        <v>3</v>
      </c>
      <c r="M80" s="640">
        <v>2</v>
      </c>
      <c r="N80" s="640">
        <v>9</v>
      </c>
      <c r="O80" s="640">
        <v>9</v>
      </c>
      <c r="P80" s="33">
        <v>329</v>
      </c>
      <c r="Q80" s="34" t="s">
        <v>84</v>
      </c>
      <c r="R80" s="415">
        <v>11</v>
      </c>
      <c r="S80" s="827">
        <v>50000</v>
      </c>
      <c r="T80" s="821">
        <v>4942</v>
      </c>
      <c r="U80" s="827">
        <v>50000</v>
      </c>
      <c r="V80" s="827">
        <v>50000</v>
      </c>
      <c r="W80" s="827">
        <v>50000</v>
      </c>
    </row>
    <row r="81" spans="2:25" ht="15" customHeight="1" x14ac:dyDescent="0.25">
      <c r="B81" s="97" t="s">
        <v>105</v>
      </c>
      <c r="C81" s="7" t="s">
        <v>5</v>
      </c>
      <c r="D81" s="11" t="s">
        <v>146</v>
      </c>
      <c r="E81" s="8" t="s">
        <v>6</v>
      </c>
      <c r="F81" s="10"/>
      <c r="G81" s="10"/>
      <c r="H81" s="9" t="s">
        <v>41</v>
      </c>
      <c r="I81" s="13" t="s">
        <v>46</v>
      </c>
      <c r="J81" s="19" t="s">
        <v>10</v>
      </c>
      <c r="K81" s="20" t="s">
        <v>11</v>
      </c>
      <c r="L81" s="20">
        <v>3</v>
      </c>
      <c r="M81" s="12">
        <v>4</v>
      </c>
      <c r="N81" s="12">
        <v>3</v>
      </c>
      <c r="O81" s="12">
        <v>1</v>
      </c>
      <c r="P81" s="25">
        <v>343</v>
      </c>
      <c r="Q81" s="24" t="s">
        <v>33</v>
      </c>
      <c r="R81" s="414">
        <v>11</v>
      </c>
      <c r="S81" s="821">
        <v>5000</v>
      </c>
      <c r="T81" s="821">
        <v>308</v>
      </c>
      <c r="U81" s="821">
        <v>5000</v>
      </c>
      <c r="V81" s="821">
        <v>5000</v>
      </c>
      <c r="W81" s="821">
        <v>5000</v>
      </c>
    </row>
    <row r="82" spans="2:25" ht="15" customHeight="1" x14ac:dyDescent="0.25">
      <c r="B82" s="97" t="s">
        <v>105</v>
      </c>
      <c r="C82" s="7" t="s">
        <v>5</v>
      </c>
      <c r="D82" s="11" t="s">
        <v>146</v>
      </c>
      <c r="E82" s="8" t="s">
        <v>6</v>
      </c>
      <c r="F82" s="10"/>
      <c r="G82" s="10"/>
      <c r="H82" s="9" t="s">
        <v>41</v>
      </c>
      <c r="I82" s="13" t="s">
        <v>46</v>
      </c>
      <c r="J82" s="19" t="s">
        <v>10</v>
      </c>
      <c r="K82" s="20" t="s">
        <v>11</v>
      </c>
      <c r="L82" s="20">
        <v>3</v>
      </c>
      <c r="M82" s="12">
        <v>4</v>
      </c>
      <c r="N82" s="12">
        <v>3</v>
      </c>
      <c r="O82" s="12">
        <v>3</v>
      </c>
      <c r="P82" s="25">
        <v>343</v>
      </c>
      <c r="Q82" s="24" t="s">
        <v>34</v>
      </c>
      <c r="R82" s="414">
        <v>11</v>
      </c>
      <c r="S82" s="821">
        <v>15000</v>
      </c>
      <c r="T82" s="821">
        <v>275</v>
      </c>
      <c r="U82" s="821">
        <v>15000</v>
      </c>
      <c r="V82" s="821">
        <v>15000</v>
      </c>
      <c r="W82" s="821">
        <v>15000</v>
      </c>
    </row>
    <row r="83" spans="2:25" ht="15" customHeight="1" x14ac:dyDescent="0.25">
      <c r="B83" s="97" t="s">
        <v>105</v>
      </c>
      <c r="C83" s="7" t="s">
        <v>5</v>
      </c>
      <c r="D83" s="11" t="s">
        <v>146</v>
      </c>
      <c r="E83" s="8" t="s">
        <v>6</v>
      </c>
      <c r="F83" s="10"/>
      <c r="G83" s="10"/>
      <c r="H83" s="9" t="s">
        <v>41</v>
      </c>
      <c r="I83" s="13" t="s">
        <v>46</v>
      </c>
      <c r="J83" s="19" t="s">
        <v>10</v>
      </c>
      <c r="K83" s="20" t="s">
        <v>11</v>
      </c>
      <c r="L83" s="26">
        <v>3</v>
      </c>
      <c r="M83" s="27">
        <v>4</v>
      </c>
      <c r="N83" s="27">
        <v>3</v>
      </c>
      <c r="O83" s="27">
        <v>4</v>
      </c>
      <c r="P83" s="39">
        <v>343</v>
      </c>
      <c r="Q83" s="24" t="s">
        <v>35</v>
      </c>
      <c r="R83" s="414">
        <v>11</v>
      </c>
      <c r="S83" s="821">
        <v>5000</v>
      </c>
      <c r="T83" s="821">
        <v>0</v>
      </c>
      <c r="U83" s="821">
        <v>5000</v>
      </c>
      <c r="V83" s="821">
        <v>5000</v>
      </c>
      <c r="W83" s="821">
        <v>5000</v>
      </c>
    </row>
    <row r="84" spans="2:25" ht="15" customHeight="1" x14ac:dyDescent="0.25">
      <c r="B84" s="97" t="s">
        <v>105</v>
      </c>
      <c r="C84" s="7" t="s">
        <v>5</v>
      </c>
      <c r="D84" s="11" t="s">
        <v>146</v>
      </c>
      <c r="E84" s="8" t="s">
        <v>6</v>
      </c>
      <c r="F84" s="10"/>
      <c r="G84" s="10"/>
      <c r="H84" s="9" t="s">
        <v>41</v>
      </c>
      <c r="I84" s="13" t="s">
        <v>46</v>
      </c>
      <c r="J84" s="19" t="s">
        <v>10</v>
      </c>
      <c r="K84" s="20" t="s">
        <v>11</v>
      </c>
      <c r="L84" s="20">
        <v>3</v>
      </c>
      <c r="M84" s="12">
        <v>8</v>
      </c>
      <c r="N84" s="12">
        <v>3</v>
      </c>
      <c r="O84" s="12">
        <v>1</v>
      </c>
      <c r="P84" s="25">
        <v>383</v>
      </c>
      <c r="Q84" s="623" t="s">
        <v>283</v>
      </c>
      <c r="R84" s="414">
        <v>11</v>
      </c>
      <c r="S84" s="821">
        <v>100000</v>
      </c>
      <c r="T84" s="821">
        <v>100000</v>
      </c>
      <c r="U84" s="821">
        <v>50000</v>
      </c>
      <c r="V84" s="821">
        <v>50000</v>
      </c>
      <c r="W84" s="821">
        <v>50000</v>
      </c>
    </row>
    <row r="85" spans="2:25" ht="38.25" customHeight="1" x14ac:dyDescent="0.25">
      <c r="B85" s="97" t="s">
        <v>105</v>
      </c>
      <c r="C85" s="174" t="s">
        <v>5</v>
      </c>
      <c r="D85" s="11" t="s">
        <v>146</v>
      </c>
      <c r="E85" s="8" t="s">
        <v>6</v>
      </c>
      <c r="F85" s="8" t="s">
        <v>7</v>
      </c>
      <c r="G85" s="8" t="s">
        <v>8</v>
      </c>
      <c r="H85" s="9" t="s">
        <v>41</v>
      </c>
      <c r="I85" s="13" t="s">
        <v>46</v>
      </c>
      <c r="J85" s="14" t="s">
        <v>10</v>
      </c>
      <c r="K85" s="15" t="s">
        <v>11</v>
      </c>
      <c r="L85" s="15"/>
      <c r="M85" s="16"/>
      <c r="N85" s="16"/>
      <c r="O85" s="16"/>
      <c r="P85" s="17"/>
      <c r="Q85" s="18" t="s">
        <v>250</v>
      </c>
      <c r="R85" s="855">
        <v>52</v>
      </c>
      <c r="S85" s="792">
        <f>SUM(S86)</f>
        <v>402850</v>
      </c>
      <c r="T85" s="944">
        <f t="shared" ref="T85:W85" si="91">SUM(T86)</f>
        <v>333665</v>
      </c>
      <c r="U85" s="944">
        <f t="shared" si="91"/>
        <v>400000</v>
      </c>
      <c r="V85" s="944">
        <f t="shared" si="91"/>
        <v>400000</v>
      </c>
      <c r="W85" s="792">
        <f t="shared" si="91"/>
        <v>400000</v>
      </c>
    </row>
    <row r="86" spans="2:25" ht="15" customHeight="1" x14ac:dyDescent="0.25">
      <c r="B86" s="97" t="s">
        <v>105</v>
      </c>
      <c r="C86" s="174" t="s">
        <v>5</v>
      </c>
      <c r="D86" s="11" t="s">
        <v>146</v>
      </c>
      <c r="E86" s="8" t="s">
        <v>6</v>
      </c>
      <c r="F86" s="10"/>
      <c r="G86" s="10"/>
      <c r="H86" s="9" t="s">
        <v>41</v>
      </c>
      <c r="I86" s="13" t="s">
        <v>46</v>
      </c>
      <c r="J86" s="19" t="s">
        <v>10</v>
      </c>
      <c r="K86" s="20" t="s">
        <v>11</v>
      </c>
      <c r="L86" s="26">
        <v>3</v>
      </c>
      <c r="M86" s="27">
        <v>2</v>
      </c>
      <c r="N86" s="27">
        <v>4</v>
      </c>
      <c r="O86" s="38">
        <v>1</v>
      </c>
      <c r="P86" s="71">
        <v>324</v>
      </c>
      <c r="Q86" s="40" t="s">
        <v>47</v>
      </c>
      <c r="R86" s="854">
        <v>52</v>
      </c>
      <c r="S86" s="459">
        <v>402850</v>
      </c>
      <c r="T86" s="459">
        <v>333665</v>
      </c>
      <c r="U86" s="821">
        <v>400000</v>
      </c>
      <c r="V86" s="459">
        <v>400000</v>
      </c>
      <c r="W86" s="459">
        <v>400000</v>
      </c>
    </row>
    <row r="87" spans="2:25" ht="39.75" customHeight="1" x14ac:dyDescent="0.25">
      <c r="B87" s="97" t="s">
        <v>105</v>
      </c>
      <c r="C87" s="7" t="s">
        <v>5</v>
      </c>
      <c r="D87" s="11" t="s">
        <v>353</v>
      </c>
      <c r="E87" s="8" t="s">
        <v>6</v>
      </c>
      <c r="F87" s="8" t="s">
        <v>7</v>
      </c>
      <c r="G87" s="8" t="s">
        <v>8</v>
      </c>
      <c r="H87" s="9" t="s">
        <v>36</v>
      </c>
      <c r="I87" s="13" t="s">
        <v>9</v>
      </c>
      <c r="J87" s="14" t="s">
        <v>10</v>
      </c>
      <c r="K87" s="15" t="s">
        <v>37</v>
      </c>
      <c r="L87" s="15"/>
      <c r="M87" s="16"/>
      <c r="N87" s="16"/>
      <c r="O87" s="16"/>
      <c r="P87" s="17"/>
      <c r="Q87" s="743" t="s">
        <v>306</v>
      </c>
      <c r="R87" s="413">
        <v>11</v>
      </c>
      <c r="S87" s="472">
        <f>SUM(S88:S94)</f>
        <v>655000</v>
      </c>
      <c r="T87" s="670">
        <f t="shared" ref="T87" si="92">SUM(T88:T94)</f>
        <v>20564</v>
      </c>
      <c r="U87" s="670">
        <f t="shared" ref="U87" si="93">SUM(U88:U94)</f>
        <v>42000</v>
      </c>
      <c r="V87" s="670">
        <f t="shared" ref="V87" si="94">SUM(V88:V94)</f>
        <v>0</v>
      </c>
      <c r="W87" s="472">
        <f t="shared" ref="W87" si="95">SUM(W88:W94)</f>
        <v>0</v>
      </c>
    </row>
    <row r="88" spans="2:25" ht="15" customHeight="1" x14ac:dyDescent="0.25">
      <c r="B88" s="97" t="s">
        <v>105</v>
      </c>
      <c r="C88" s="7" t="s">
        <v>5</v>
      </c>
      <c r="D88" s="11" t="s">
        <v>353</v>
      </c>
      <c r="E88" s="8" t="s">
        <v>6</v>
      </c>
      <c r="F88" s="10"/>
      <c r="G88" s="10"/>
      <c r="H88" s="9" t="s">
        <v>36</v>
      </c>
      <c r="I88" s="10" t="s">
        <v>9</v>
      </c>
      <c r="J88" s="19" t="s">
        <v>10</v>
      </c>
      <c r="K88" s="35" t="s">
        <v>37</v>
      </c>
      <c r="L88" s="35">
        <v>3</v>
      </c>
      <c r="M88" s="36">
        <v>2</v>
      </c>
      <c r="N88" s="36">
        <v>1</v>
      </c>
      <c r="O88" s="36">
        <v>1</v>
      </c>
      <c r="P88" s="23">
        <v>321</v>
      </c>
      <c r="Q88" s="24" t="s">
        <v>17</v>
      </c>
      <c r="R88" s="414">
        <v>11</v>
      </c>
      <c r="S88" s="459">
        <f>70000+10000</f>
        <v>80000</v>
      </c>
      <c r="T88" s="821">
        <v>17916</v>
      </c>
      <c r="U88" s="821">
        <v>42000</v>
      </c>
      <c r="V88" s="459"/>
      <c r="W88" s="459"/>
    </row>
    <row r="89" spans="2:25" ht="15" hidden="1" customHeight="1" x14ac:dyDescent="0.25">
      <c r="B89" s="97" t="s">
        <v>105</v>
      </c>
      <c r="C89" s="7" t="s">
        <v>5</v>
      </c>
      <c r="D89" s="11" t="s">
        <v>353</v>
      </c>
      <c r="E89" s="8" t="s">
        <v>6</v>
      </c>
      <c r="F89" s="10"/>
      <c r="G89" s="10"/>
      <c r="H89" s="9" t="s">
        <v>36</v>
      </c>
      <c r="I89" s="10" t="s">
        <v>9</v>
      </c>
      <c r="J89" s="29" t="s">
        <v>10</v>
      </c>
      <c r="K89" s="656" t="s">
        <v>37</v>
      </c>
      <c r="L89" s="656">
        <v>3</v>
      </c>
      <c r="M89" s="703">
        <v>2</v>
      </c>
      <c r="N89" s="703">
        <v>3</v>
      </c>
      <c r="O89" s="703">
        <v>3</v>
      </c>
      <c r="P89" s="699">
        <v>323</v>
      </c>
      <c r="Q89" s="34" t="s">
        <v>26</v>
      </c>
      <c r="R89" s="414">
        <v>11</v>
      </c>
      <c r="S89" s="459">
        <v>10000</v>
      </c>
      <c r="T89" s="821">
        <v>0</v>
      </c>
      <c r="U89" s="821"/>
      <c r="V89" s="459"/>
      <c r="W89" s="459"/>
    </row>
    <row r="90" spans="2:25" ht="15" hidden="1" customHeight="1" x14ac:dyDescent="0.25">
      <c r="B90" s="97" t="s">
        <v>105</v>
      </c>
      <c r="C90" s="7" t="s">
        <v>5</v>
      </c>
      <c r="D90" s="11" t="s">
        <v>353</v>
      </c>
      <c r="E90" s="8" t="s">
        <v>6</v>
      </c>
      <c r="F90" s="10"/>
      <c r="G90" s="10"/>
      <c r="H90" s="9" t="s">
        <v>36</v>
      </c>
      <c r="I90" s="10" t="s">
        <v>9</v>
      </c>
      <c r="J90" s="19" t="s">
        <v>10</v>
      </c>
      <c r="K90" s="35" t="s">
        <v>37</v>
      </c>
      <c r="L90" s="20">
        <v>3</v>
      </c>
      <c r="M90" s="12">
        <v>2</v>
      </c>
      <c r="N90" s="12">
        <v>3</v>
      </c>
      <c r="O90" s="12">
        <v>7</v>
      </c>
      <c r="P90" s="25">
        <v>323</v>
      </c>
      <c r="Q90" s="37" t="s">
        <v>30</v>
      </c>
      <c r="R90" s="414">
        <v>11</v>
      </c>
      <c r="S90" s="459">
        <v>300000</v>
      </c>
      <c r="T90" s="821">
        <v>0</v>
      </c>
      <c r="U90" s="821"/>
      <c r="V90" s="459"/>
      <c r="W90" s="459"/>
    </row>
    <row r="91" spans="2:25" ht="15" hidden="1" customHeight="1" x14ac:dyDescent="0.25">
      <c r="B91" s="97" t="s">
        <v>105</v>
      </c>
      <c r="C91" s="7" t="s">
        <v>5</v>
      </c>
      <c r="D91" s="11" t="s">
        <v>353</v>
      </c>
      <c r="E91" s="8" t="s">
        <v>6</v>
      </c>
      <c r="F91" s="10"/>
      <c r="G91" s="10"/>
      <c r="H91" s="9" t="s">
        <v>36</v>
      </c>
      <c r="I91" s="10" t="s">
        <v>9</v>
      </c>
      <c r="J91" s="19" t="s">
        <v>10</v>
      </c>
      <c r="K91" s="656" t="s">
        <v>37</v>
      </c>
      <c r="L91" s="31">
        <v>3</v>
      </c>
      <c r="M91" s="32">
        <v>2</v>
      </c>
      <c r="N91" s="32">
        <v>3</v>
      </c>
      <c r="O91" s="32">
        <v>9</v>
      </c>
      <c r="P91" s="628">
        <v>323</v>
      </c>
      <c r="Q91" s="72" t="s">
        <v>31</v>
      </c>
      <c r="R91" s="415">
        <v>11</v>
      </c>
      <c r="S91" s="459">
        <f>30000+10000</f>
        <v>40000</v>
      </c>
      <c r="T91" s="821">
        <v>0</v>
      </c>
      <c r="U91" s="821"/>
      <c r="V91" s="459"/>
      <c r="W91" s="459"/>
    </row>
    <row r="92" spans="2:25" ht="15" hidden="1" customHeight="1" x14ac:dyDescent="0.25">
      <c r="B92" s="97" t="s">
        <v>105</v>
      </c>
      <c r="C92" s="7" t="s">
        <v>5</v>
      </c>
      <c r="D92" s="11" t="s">
        <v>353</v>
      </c>
      <c r="E92" s="8" t="s">
        <v>6</v>
      </c>
      <c r="F92" s="10"/>
      <c r="G92" s="10"/>
      <c r="H92" s="9" t="s">
        <v>36</v>
      </c>
      <c r="I92" s="10" t="s">
        <v>9</v>
      </c>
      <c r="J92" s="29" t="s">
        <v>10</v>
      </c>
      <c r="K92" s="656" t="s">
        <v>37</v>
      </c>
      <c r="L92" s="31">
        <v>3</v>
      </c>
      <c r="M92" s="32">
        <v>2</v>
      </c>
      <c r="N92" s="32">
        <v>4</v>
      </c>
      <c r="O92" s="32">
        <v>1</v>
      </c>
      <c r="P92" s="628">
        <v>324</v>
      </c>
      <c r="Q92" s="40" t="s">
        <v>47</v>
      </c>
      <c r="R92" s="415">
        <v>11</v>
      </c>
      <c r="S92" s="459">
        <v>100000</v>
      </c>
      <c r="T92" s="821">
        <v>2648</v>
      </c>
      <c r="U92" s="821"/>
      <c r="V92" s="459"/>
      <c r="W92" s="459"/>
    </row>
    <row r="93" spans="2:25" ht="15" hidden="1" customHeight="1" x14ac:dyDescent="0.25">
      <c r="B93" s="97" t="s">
        <v>105</v>
      </c>
      <c r="C93" s="7" t="s">
        <v>5</v>
      </c>
      <c r="D93" s="11" t="s">
        <v>353</v>
      </c>
      <c r="E93" s="8" t="s">
        <v>6</v>
      </c>
      <c r="F93" s="10"/>
      <c r="G93" s="10"/>
      <c r="H93" s="9" t="s">
        <v>36</v>
      </c>
      <c r="I93" s="10" t="s">
        <v>9</v>
      </c>
      <c r="J93" s="19" t="s">
        <v>10</v>
      </c>
      <c r="K93" s="35" t="s">
        <v>37</v>
      </c>
      <c r="L93" s="20">
        <v>3</v>
      </c>
      <c r="M93" s="12">
        <v>2</v>
      </c>
      <c r="N93" s="12">
        <v>9</v>
      </c>
      <c r="O93" s="12">
        <v>1</v>
      </c>
      <c r="P93" s="25">
        <v>329</v>
      </c>
      <c r="Q93" s="40" t="s">
        <v>39</v>
      </c>
      <c r="R93" s="414">
        <v>11</v>
      </c>
      <c r="S93" s="459">
        <v>100000</v>
      </c>
      <c r="T93" s="821">
        <v>0</v>
      </c>
      <c r="U93" s="821"/>
      <c r="V93" s="459"/>
      <c r="W93" s="459"/>
    </row>
    <row r="94" spans="2:25" ht="15" hidden="1" customHeight="1" x14ac:dyDescent="0.25">
      <c r="B94" s="97" t="s">
        <v>105</v>
      </c>
      <c r="C94" s="7" t="s">
        <v>5</v>
      </c>
      <c r="D94" s="11" t="s">
        <v>353</v>
      </c>
      <c r="E94" s="8" t="s">
        <v>6</v>
      </c>
      <c r="F94" s="10"/>
      <c r="G94" s="10"/>
      <c r="H94" s="9" t="s">
        <v>36</v>
      </c>
      <c r="I94" s="10" t="s">
        <v>9</v>
      </c>
      <c r="J94" s="19" t="s">
        <v>10</v>
      </c>
      <c r="K94" s="35" t="s">
        <v>37</v>
      </c>
      <c r="L94" s="26">
        <v>3</v>
      </c>
      <c r="M94" s="27">
        <v>2</v>
      </c>
      <c r="N94" s="27">
        <v>9</v>
      </c>
      <c r="O94" s="27">
        <v>4</v>
      </c>
      <c r="P94" s="39">
        <v>329</v>
      </c>
      <c r="Q94" s="24" t="s">
        <v>40</v>
      </c>
      <c r="R94" s="414">
        <v>11</v>
      </c>
      <c r="S94" s="459">
        <v>25000</v>
      </c>
      <c r="T94" s="821">
        <v>0</v>
      </c>
      <c r="U94" s="821"/>
      <c r="V94" s="459"/>
      <c r="W94" s="459"/>
    </row>
    <row r="95" spans="2:25" ht="39.75" customHeight="1" x14ac:dyDescent="0.25">
      <c r="B95" s="97" t="s">
        <v>105</v>
      </c>
      <c r="C95" s="7" t="s">
        <v>5</v>
      </c>
      <c r="D95" s="11" t="s">
        <v>353</v>
      </c>
      <c r="E95" s="8" t="s">
        <v>6</v>
      </c>
      <c r="F95" s="8" t="s">
        <v>7</v>
      </c>
      <c r="G95" s="8" t="s">
        <v>8</v>
      </c>
      <c r="H95" s="9" t="s">
        <v>36</v>
      </c>
      <c r="I95" s="13" t="s">
        <v>9</v>
      </c>
      <c r="J95" s="14" t="s">
        <v>10</v>
      </c>
      <c r="K95" s="15" t="s">
        <v>37</v>
      </c>
      <c r="L95" s="15"/>
      <c r="M95" s="16"/>
      <c r="N95" s="16"/>
      <c r="O95" s="16"/>
      <c r="P95" s="17"/>
      <c r="Q95" s="743" t="s">
        <v>306</v>
      </c>
      <c r="R95" s="905">
        <v>43</v>
      </c>
      <c r="S95" s="472">
        <f>SUM(S96:S102)</f>
        <v>0</v>
      </c>
      <c r="T95" s="670">
        <f t="shared" ref="T95" si="96">SUM(T96:T102)</f>
        <v>0</v>
      </c>
      <c r="U95" s="670">
        <f>SUM(U96:U102)</f>
        <v>253000</v>
      </c>
      <c r="V95" s="670">
        <f t="shared" ref="V95:W95" si="97">SUM(V96:V102)</f>
        <v>253000</v>
      </c>
      <c r="W95" s="472">
        <f t="shared" si="97"/>
        <v>253000</v>
      </c>
    </row>
    <row r="96" spans="2:25" ht="15" customHeight="1" x14ac:dyDescent="0.25">
      <c r="B96" s="97" t="s">
        <v>105</v>
      </c>
      <c r="C96" s="7" t="s">
        <v>5</v>
      </c>
      <c r="D96" s="11" t="s">
        <v>353</v>
      </c>
      <c r="E96" s="8" t="s">
        <v>6</v>
      </c>
      <c r="F96" s="10"/>
      <c r="G96" s="10"/>
      <c r="H96" s="9" t="s">
        <v>36</v>
      </c>
      <c r="I96" s="10" t="s">
        <v>9</v>
      </c>
      <c r="J96" s="29" t="s">
        <v>10</v>
      </c>
      <c r="K96" s="656" t="s">
        <v>37</v>
      </c>
      <c r="L96" s="656">
        <v>3</v>
      </c>
      <c r="M96" s="703">
        <v>2</v>
      </c>
      <c r="N96" s="703">
        <v>1</v>
      </c>
      <c r="O96" s="703">
        <v>1</v>
      </c>
      <c r="P96" s="699">
        <v>321</v>
      </c>
      <c r="Q96" s="34" t="s">
        <v>17</v>
      </c>
      <c r="R96" s="415">
        <v>43</v>
      </c>
      <c r="S96" s="868"/>
      <c r="T96" s="955"/>
      <c r="U96" s="827">
        <f>100000-42000</f>
        <v>58000</v>
      </c>
      <c r="V96" s="758">
        <v>58000</v>
      </c>
      <c r="W96" s="758">
        <v>58000</v>
      </c>
      <c r="Y96" s="735"/>
    </row>
    <row r="97" spans="2:25" ht="15" customHeight="1" x14ac:dyDescent="0.25">
      <c r="B97" s="97" t="s">
        <v>105</v>
      </c>
      <c r="C97" s="7" t="s">
        <v>5</v>
      </c>
      <c r="D97" s="11" t="s">
        <v>353</v>
      </c>
      <c r="E97" s="8" t="s">
        <v>6</v>
      </c>
      <c r="F97" s="10"/>
      <c r="G97" s="10"/>
      <c r="H97" s="9" t="s">
        <v>36</v>
      </c>
      <c r="I97" s="10" t="s">
        <v>9</v>
      </c>
      <c r="J97" s="29" t="s">
        <v>10</v>
      </c>
      <c r="K97" s="656" t="s">
        <v>37</v>
      </c>
      <c r="L97" s="656">
        <v>3</v>
      </c>
      <c r="M97" s="703">
        <v>2</v>
      </c>
      <c r="N97" s="703">
        <v>3</v>
      </c>
      <c r="O97" s="703">
        <v>3</v>
      </c>
      <c r="P97" s="699">
        <v>323</v>
      </c>
      <c r="Q97" s="34" t="s">
        <v>26</v>
      </c>
      <c r="R97" s="415">
        <v>43</v>
      </c>
      <c r="S97" s="868"/>
      <c r="T97" s="955"/>
      <c r="U97" s="827">
        <v>10000</v>
      </c>
      <c r="V97" s="758">
        <v>10000</v>
      </c>
      <c r="W97" s="758">
        <v>10000</v>
      </c>
      <c r="Y97" s="735"/>
    </row>
    <row r="98" spans="2:25" ht="15" customHeight="1" x14ac:dyDescent="0.25">
      <c r="B98" s="97" t="s">
        <v>105</v>
      </c>
      <c r="C98" s="7" t="s">
        <v>5</v>
      </c>
      <c r="D98" s="11" t="s">
        <v>353</v>
      </c>
      <c r="E98" s="8" t="s">
        <v>6</v>
      </c>
      <c r="F98" s="10"/>
      <c r="G98" s="10"/>
      <c r="H98" s="9" t="s">
        <v>36</v>
      </c>
      <c r="I98" s="10" t="s">
        <v>9</v>
      </c>
      <c r="J98" s="29" t="s">
        <v>10</v>
      </c>
      <c r="K98" s="656" t="s">
        <v>37</v>
      </c>
      <c r="L98" s="30">
        <v>3</v>
      </c>
      <c r="M98" s="640">
        <v>2</v>
      </c>
      <c r="N98" s="640">
        <v>3</v>
      </c>
      <c r="O98" s="640">
        <v>7</v>
      </c>
      <c r="P98" s="33">
        <v>323</v>
      </c>
      <c r="Q98" s="72" t="s">
        <v>30</v>
      </c>
      <c r="R98" s="415">
        <v>43</v>
      </c>
      <c r="S98" s="868"/>
      <c r="T98" s="955"/>
      <c r="U98" s="827">
        <v>100000</v>
      </c>
      <c r="V98" s="758">
        <v>100000</v>
      </c>
      <c r="W98" s="758">
        <v>100000</v>
      </c>
    </row>
    <row r="99" spans="2:25" ht="15" customHeight="1" x14ac:dyDescent="0.25">
      <c r="B99" s="97" t="s">
        <v>105</v>
      </c>
      <c r="C99" s="7" t="s">
        <v>5</v>
      </c>
      <c r="D99" s="11" t="s">
        <v>353</v>
      </c>
      <c r="E99" s="8" t="s">
        <v>6</v>
      </c>
      <c r="F99" s="10"/>
      <c r="G99" s="10"/>
      <c r="H99" s="9" t="s">
        <v>36</v>
      </c>
      <c r="I99" s="10" t="s">
        <v>9</v>
      </c>
      <c r="J99" s="29" t="s">
        <v>10</v>
      </c>
      <c r="K99" s="656" t="s">
        <v>37</v>
      </c>
      <c r="L99" s="31">
        <v>3</v>
      </c>
      <c r="M99" s="32">
        <v>2</v>
      </c>
      <c r="N99" s="32">
        <v>3</v>
      </c>
      <c r="O99" s="32">
        <v>9</v>
      </c>
      <c r="P99" s="628">
        <v>323</v>
      </c>
      <c r="Q99" s="72" t="s">
        <v>31</v>
      </c>
      <c r="R99" s="415">
        <v>43</v>
      </c>
      <c r="S99" s="868"/>
      <c r="T99" s="955"/>
      <c r="U99" s="827">
        <v>40000</v>
      </c>
      <c r="V99" s="758">
        <v>40000</v>
      </c>
      <c r="W99" s="758">
        <v>40000</v>
      </c>
    </row>
    <row r="100" spans="2:25" ht="15" customHeight="1" x14ac:dyDescent="0.25">
      <c r="B100" s="97" t="s">
        <v>105</v>
      </c>
      <c r="C100" s="7" t="s">
        <v>5</v>
      </c>
      <c r="D100" s="11" t="s">
        <v>353</v>
      </c>
      <c r="E100" s="8" t="s">
        <v>6</v>
      </c>
      <c r="F100" s="10"/>
      <c r="G100" s="10"/>
      <c r="H100" s="9" t="s">
        <v>36</v>
      </c>
      <c r="I100" s="10" t="s">
        <v>9</v>
      </c>
      <c r="J100" s="29" t="s">
        <v>10</v>
      </c>
      <c r="K100" s="656" t="s">
        <v>37</v>
      </c>
      <c r="L100" s="31">
        <v>3</v>
      </c>
      <c r="M100" s="32">
        <v>2</v>
      </c>
      <c r="N100" s="32">
        <v>4</v>
      </c>
      <c r="O100" s="32">
        <v>1</v>
      </c>
      <c r="P100" s="628">
        <v>324</v>
      </c>
      <c r="Q100" s="40" t="s">
        <v>47</v>
      </c>
      <c r="R100" s="415">
        <v>43</v>
      </c>
      <c r="S100" s="868"/>
      <c r="T100" s="955"/>
      <c r="U100" s="827">
        <v>10000</v>
      </c>
      <c r="V100" s="758">
        <v>10000</v>
      </c>
      <c r="W100" s="758">
        <v>10000</v>
      </c>
    </row>
    <row r="101" spans="2:25" ht="15" customHeight="1" x14ac:dyDescent="0.25">
      <c r="B101" s="97" t="s">
        <v>105</v>
      </c>
      <c r="C101" s="7" t="s">
        <v>5</v>
      </c>
      <c r="D101" s="11" t="s">
        <v>353</v>
      </c>
      <c r="E101" s="8" t="s">
        <v>6</v>
      </c>
      <c r="F101" s="10"/>
      <c r="G101" s="10"/>
      <c r="H101" s="9" t="s">
        <v>36</v>
      </c>
      <c r="I101" s="10" t="s">
        <v>9</v>
      </c>
      <c r="J101" s="29" t="s">
        <v>10</v>
      </c>
      <c r="K101" s="656" t="s">
        <v>37</v>
      </c>
      <c r="L101" s="30">
        <v>3</v>
      </c>
      <c r="M101" s="640">
        <v>2</v>
      </c>
      <c r="N101" s="640">
        <v>9</v>
      </c>
      <c r="O101" s="640">
        <v>1</v>
      </c>
      <c r="P101" s="33">
        <v>329</v>
      </c>
      <c r="Q101" s="40" t="s">
        <v>39</v>
      </c>
      <c r="R101" s="415">
        <v>43</v>
      </c>
      <c r="S101" s="868"/>
      <c r="T101" s="955"/>
      <c r="U101" s="827">
        <v>10000</v>
      </c>
      <c r="V101" s="758">
        <v>10000</v>
      </c>
      <c r="W101" s="758">
        <v>10000</v>
      </c>
    </row>
    <row r="102" spans="2:25" ht="15" customHeight="1" x14ac:dyDescent="0.25">
      <c r="B102" s="97" t="s">
        <v>105</v>
      </c>
      <c r="C102" s="7" t="s">
        <v>5</v>
      </c>
      <c r="D102" s="11" t="s">
        <v>353</v>
      </c>
      <c r="E102" s="8" t="s">
        <v>6</v>
      </c>
      <c r="F102" s="10"/>
      <c r="G102" s="10"/>
      <c r="H102" s="9" t="s">
        <v>36</v>
      </c>
      <c r="I102" s="10" t="s">
        <v>9</v>
      </c>
      <c r="J102" s="29" t="s">
        <v>10</v>
      </c>
      <c r="K102" s="656" t="s">
        <v>37</v>
      </c>
      <c r="L102" s="31">
        <v>3</v>
      </c>
      <c r="M102" s="32">
        <v>2</v>
      </c>
      <c r="N102" s="32">
        <v>9</v>
      </c>
      <c r="O102" s="32">
        <v>4</v>
      </c>
      <c r="P102" s="628">
        <v>329</v>
      </c>
      <c r="Q102" s="34" t="s">
        <v>40</v>
      </c>
      <c r="R102" s="415">
        <v>43</v>
      </c>
      <c r="S102" s="868"/>
      <c r="T102" s="955"/>
      <c r="U102" s="827">
        <v>25000</v>
      </c>
      <c r="V102" s="758">
        <v>25000</v>
      </c>
      <c r="W102" s="758">
        <v>25000</v>
      </c>
    </row>
    <row r="103" spans="2:25" ht="15" hidden="1" customHeight="1" x14ac:dyDescent="0.25">
      <c r="B103" s="97" t="s">
        <v>105</v>
      </c>
      <c r="C103" s="7" t="s">
        <v>5</v>
      </c>
      <c r="D103" s="11" t="s">
        <v>235</v>
      </c>
      <c r="E103" s="8" t="s">
        <v>6</v>
      </c>
      <c r="F103" s="8" t="s">
        <v>7</v>
      </c>
      <c r="G103" s="8" t="s">
        <v>8</v>
      </c>
      <c r="H103" s="9" t="s">
        <v>36</v>
      </c>
      <c r="I103" s="13" t="s">
        <v>9</v>
      </c>
      <c r="J103" s="14" t="s">
        <v>10</v>
      </c>
      <c r="K103" s="15" t="s">
        <v>42</v>
      </c>
      <c r="L103" s="15"/>
      <c r="M103" s="16"/>
      <c r="N103" s="16"/>
      <c r="O103" s="16"/>
      <c r="P103" s="17"/>
      <c r="Q103" s="743" t="s">
        <v>267</v>
      </c>
      <c r="R103" s="413">
        <v>11</v>
      </c>
      <c r="S103" s="696">
        <f>SUM(S104:S110)</f>
        <v>1510000</v>
      </c>
      <c r="T103" s="945">
        <f t="shared" ref="T103" si="98">SUM(T104:T110)</f>
        <v>530869</v>
      </c>
      <c r="U103" s="945">
        <f t="shared" ref="U103" si="99">SUM(U104:U110)</f>
        <v>0</v>
      </c>
      <c r="V103" s="945">
        <f t="shared" ref="V103" si="100">SUM(V104:V110)</f>
        <v>0</v>
      </c>
      <c r="W103" s="696">
        <f t="shared" ref="W103" si="101">SUM(W104:W110)</f>
        <v>0</v>
      </c>
    </row>
    <row r="104" spans="2:25" ht="15" hidden="1" customHeight="1" x14ac:dyDescent="0.25">
      <c r="B104" s="97" t="s">
        <v>105</v>
      </c>
      <c r="C104" s="7" t="s">
        <v>5</v>
      </c>
      <c r="D104" s="11" t="s">
        <v>235</v>
      </c>
      <c r="E104" s="8" t="s">
        <v>6</v>
      </c>
      <c r="F104" s="10"/>
      <c r="G104" s="10"/>
      <c r="H104" s="9" t="s">
        <v>36</v>
      </c>
      <c r="I104" s="13" t="s">
        <v>9</v>
      </c>
      <c r="J104" s="19" t="s">
        <v>10</v>
      </c>
      <c r="K104" s="20" t="s">
        <v>42</v>
      </c>
      <c r="L104" s="21">
        <v>3</v>
      </c>
      <c r="M104" s="22">
        <v>2</v>
      </c>
      <c r="N104" s="22">
        <v>1</v>
      </c>
      <c r="O104" s="22">
        <v>1</v>
      </c>
      <c r="P104" s="23">
        <v>321</v>
      </c>
      <c r="Q104" s="41" t="s">
        <v>17</v>
      </c>
      <c r="R104" s="414">
        <v>11</v>
      </c>
      <c r="S104" s="459">
        <v>400000</v>
      </c>
      <c r="T104" s="821">
        <v>235598</v>
      </c>
      <c r="U104" s="821"/>
      <c r="V104" s="459"/>
      <c r="W104" s="459"/>
    </row>
    <row r="105" spans="2:25" ht="15" hidden="1" customHeight="1" x14ac:dyDescent="0.25">
      <c r="B105" s="97" t="s">
        <v>105</v>
      </c>
      <c r="C105" s="7" t="s">
        <v>5</v>
      </c>
      <c r="D105" s="11" t="s">
        <v>235</v>
      </c>
      <c r="E105" s="8" t="s">
        <v>6</v>
      </c>
      <c r="F105" s="10"/>
      <c r="G105" s="10"/>
      <c r="H105" s="9" t="s">
        <v>36</v>
      </c>
      <c r="I105" s="13" t="s">
        <v>9</v>
      </c>
      <c r="J105" s="19" t="s">
        <v>10</v>
      </c>
      <c r="K105" s="20" t="s">
        <v>42</v>
      </c>
      <c r="L105" s="20">
        <v>3</v>
      </c>
      <c r="M105" s="12">
        <v>2</v>
      </c>
      <c r="N105" s="12">
        <v>2</v>
      </c>
      <c r="O105" s="12">
        <v>2</v>
      </c>
      <c r="P105" s="25">
        <v>322</v>
      </c>
      <c r="Q105" s="41" t="s">
        <v>43</v>
      </c>
      <c r="R105" s="414">
        <v>11</v>
      </c>
      <c r="S105" s="459">
        <v>100000</v>
      </c>
      <c r="T105" s="821">
        <v>16576</v>
      </c>
      <c r="U105" s="821"/>
      <c r="V105" s="459"/>
      <c r="W105" s="459"/>
    </row>
    <row r="106" spans="2:25" ht="15" hidden="1" customHeight="1" x14ac:dyDescent="0.25">
      <c r="B106" s="97" t="s">
        <v>105</v>
      </c>
      <c r="C106" s="7" t="s">
        <v>5</v>
      </c>
      <c r="D106" s="11" t="s">
        <v>235</v>
      </c>
      <c r="E106" s="8" t="s">
        <v>6</v>
      </c>
      <c r="F106" s="10"/>
      <c r="G106" s="10"/>
      <c r="H106" s="9" t="s">
        <v>36</v>
      </c>
      <c r="I106" s="13" t="s">
        <v>9</v>
      </c>
      <c r="J106" s="19" t="s">
        <v>10</v>
      </c>
      <c r="K106" s="20" t="s">
        <v>42</v>
      </c>
      <c r="L106" s="35">
        <v>3</v>
      </c>
      <c r="M106" s="36">
        <v>2</v>
      </c>
      <c r="N106" s="36">
        <v>3</v>
      </c>
      <c r="O106" s="36">
        <v>3</v>
      </c>
      <c r="P106" s="25">
        <v>323</v>
      </c>
      <c r="Q106" s="42" t="s">
        <v>26</v>
      </c>
      <c r="R106" s="414">
        <v>11</v>
      </c>
      <c r="S106" s="459">
        <v>10000</v>
      </c>
      <c r="T106" s="821">
        <v>0</v>
      </c>
      <c r="U106" s="821"/>
      <c r="V106" s="459"/>
      <c r="W106" s="459"/>
    </row>
    <row r="107" spans="2:25" ht="15" hidden="1" customHeight="1" x14ac:dyDescent="0.25">
      <c r="B107" s="97" t="s">
        <v>105</v>
      </c>
      <c r="C107" s="7" t="s">
        <v>5</v>
      </c>
      <c r="D107" s="11" t="s">
        <v>235</v>
      </c>
      <c r="E107" s="8" t="s">
        <v>6</v>
      </c>
      <c r="F107" s="10"/>
      <c r="G107" s="10"/>
      <c r="H107" s="9" t="s">
        <v>36</v>
      </c>
      <c r="I107" s="13" t="s">
        <v>9</v>
      </c>
      <c r="J107" s="19" t="s">
        <v>10</v>
      </c>
      <c r="K107" s="20" t="s">
        <v>42</v>
      </c>
      <c r="L107" s="20">
        <v>3</v>
      </c>
      <c r="M107" s="12">
        <v>2</v>
      </c>
      <c r="N107" s="12">
        <v>3</v>
      </c>
      <c r="O107" s="12">
        <v>4</v>
      </c>
      <c r="P107" s="25">
        <v>323</v>
      </c>
      <c r="Q107" s="41" t="s">
        <v>44</v>
      </c>
      <c r="R107" s="414">
        <v>11</v>
      </c>
      <c r="S107" s="459">
        <v>800000</v>
      </c>
      <c r="T107" s="821">
        <v>246917</v>
      </c>
      <c r="U107" s="821"/>
      <c r="V107" s="459"/>
      <c r="W107" s="459"/>
    </row>
    <row r="108" spans="2:25" ht="15" hidden="1" customHeight="1" x14ac:dyDescent="0.25">
      <c r="B108" s="97" t="s">
        <v>105</v>
      </c>
      <c r="C108" s="7" t="s">
        <v>5</v>
      </c>
      <c r="D108" s="11" t="s">
        <v>235</v>
      </c>
      <c r="E108" s="8" t="s">
        <v>6</v>
      </c>
      <c r="F108" s="10"/>
      <c r="G108" s="10"/>
      <c r="H108" s="9" t="s">
        <v>36</v>
      </c>
      <c r="I108" s="13" t="s">
        <v>9</v>
      </c>
      <c r="J108" s="19" t="s">
        <v>10</v>
      </c>
      <c r="K108" s="20" t="s">
        <v>42</v>
      </c>
      <c r="L108" s="20">
        <v>3</v>
      </c>
      <c r="M108" s="12">
        <v>2</v>
      </c>
      <c r="N108" s="12">
        <v>3</v>
      </c>
      <c r="O108" s="12">
        <v>5</v>
      </c>
      <c r="P108" s="25">
        <v>323</v>
      </c>
      <c r="Q108" s="41" t="s">
        <v>28</v>
      </c>
      <c r="R108" s="414">
        <v>11</v>
      </c>
      <c r="S108" s="459">
        <v>50000</v>
      </c>
      <c r="T108" s="821">
        <v>0</v>
      </c>
      <c r="U108" s="821"/>
      <c r="V108" s="459"/>
      <c r="W108" s="459"/>
    </row>
    <row r="109" spans="2:25" ht="15" hidden="1" customHeight="1" x14ac:dyDescent="0.25">
      <c r="B109" s="97" t="s">
        <v>105</v>
      </c>
      <c r="C109" s="7" t="s">
        <v>5</v>
      </c>
      <c r="D109" s="11" t="s">
        <v>235</v>
      </c>
      <c r="E109" s="8" t="s">
        <v>6</v>
      </c>
      <c r="F109" s="10"/>
      <c r="G109" s="10"/>
      <c r="H109" s="9" t="s">
        <v>36</v>
      </c>
      <c r="I109" s="13" t="s">
        <v>9</v>
      </c>
      <c r="J109" s="19" t="s">
        <v>10</v>
      </c>
      <c r="K109" s="20" t="s">
        <v>42</v>
      </c>
      <c r="L109" s="20">
        <v>3</v>
      </c>
      <c r="M109" s="12">
        <v>2</v>
      </c>
      <c r="N109" s="12">
        <v>3</v>
      </c>
      <c r="O109" s="12">
        <v>7</v>
      </c>
      <c r="P109" s="25">
        <v>323</v>
      </c>
      <c r="Q109" s="37" t="s">
        <v>30</v>
      </c>
      <c r="R109" s="414">
        <v>11</v>
      </c>
      <c r="S109" s="459">
        <v>100000</v>
      </c>
      <c r="T109" s="821">
        <v>31391</v>
      </c>
      <c r="U109" s="821"/>
      <c r="V109" s="459"/>
      <c r="W109" s="459"/>
    </row>
    <row r="110" spans="2:25" ht="15" hidden="1" customHeight="1" x14ac:dyDescent="0.25">
      <c r="B110" s="97" t="s">
        <v>105</v>
      </c>
      <c r="C110" s="7" t="s">
        <v>5</v>
      </c>
      <c r="D110" s="11" t="s">
        <v>235</v>
      </c>
      <c r="E110" s="8" t="s">
        <v>6</v>
      </c>
      <c r="F110" s="10"/>
      <c r="G110" s="10"/>
      <c r="H110" s="9" t="s">
        <v>36</v>
      </c>
      <c r="I110" s="13" t="s">
        <v>9</v>
      </c>
      <c r="J110" s="19" t="s">
        <v>10</v>
      </c>
      <c r="K110" s="20" t="s">
        <v>42</v>
      </c>
      <c r="L110" s="26">
        <v>3</v>
      </c>
      <c r="M110" s="27">
        <v>2</v>
      </c>
      <c r="N110" s="27">
        <v>3</v>
      </c>
      <c r="O110" s="27">
        <v>9</v>
      </c>
      <c r="P110" s="39">
        <v>323</v>
      </c>
      <c r="Q110" s="41" t="s">
        <v>45</v>
      </c>
      <c r="R110" s="414">
        <v>11</v>
      </c>
      <c r="S110" s="459">
        <v>50000</v>
      </c>
      <c r="T110" s="821">
        <v>387</v>
      </c>
      <c r="U110" s="821"/>
      <c r="V110" s="459"/>
      <c r="W110" s="459"/>
    </row>
    <row r="111" spans="2:25" ht="15" customHeight="1" x14ac:dyDescent="0.25">
      <c r="B111" s="97" t="s">
        <v>105</v>
      </c>
      <c r="C111" s="7" t="s">
        <v>5</v>
      </c>
      <c r="D111" s="11" t="s">
        <v>235</v>
      </c>
      <c r="E111" s="8" t="s">
        <v>6</v>
      </c>
      <c r="F111" s="8" t="s">
        <v>7</v>
      </c>
      <c r="G111" s="8" t="s">
        <v>8</v>
      </c>
      <c r="H111" s="9" t="s">
        <v>36</v>
      </c>
      <c r="I111" s="13" t="s">
        <v>9</v>
      </c>
      <c r="J111" s="14" t="s">
        <v>10</v>
      </c>
      <c r="K111" s="15" t="s">
        <v>42</v>
      </c>
      <c r="L111" s="15"/>
      <c r="M111" s="16"/>
      <c r="N111" s="16"/>
      <c r="O111" s="16"/>
      <c r="P111" s="17"/>
      <c r="Q111" s="743" t="s">
        <v>267</v>
      </c>
      <c r="R111" s="905">
        <v>43</v>
      </c>
      <c r="S111" s="696">
        <f>SUM(S112:S118)</f>
        <v>6710000</v>
      </c>
      <c r="T111" s="945">
        <f t="shared" ref="T111" si="102">SUM(T112:T118)</f>
        <v>2936325</v>
      </c>
      <c r="U111" s="945">
        <f>SUM(U112:U118)</f>
        <v>7810000</v>
      </c>
      <c r="V111" s="945">
        <f t="shared" ref="V111:W111" si="103">SUM(V112:V118)</f>
        <v>7760000</v>
      </c>
      <c r="W111" s="696">
        <f t="shared" si="103"/>
        <v>7760000</v>
      </c>
    </row>
    <row r="112" spans="2:25" ht="15" customHeight="1" x14ac:dyDescent="0.25">
      <c r="B112" s="97" t="s">
        <v>105</v>
      </c>
      <c r="C112" s="7" t="s">
        <v>5</v>
      </c>
      <c r="D112" s="11" t="s">
        <v>235</v>
      </c>
      <c r="E112" s="8" t="s">
        <v>6</v>
      </c>
      <c r="F112" s="10"/>
      <c r="G112" s="10"/>
      <c r="H112" s="9" t="s">
        <v>36</v>
      </c>
      <c r="I112" s="13" t="s">
        <v>9</v>
      </c>
      <c r="J112" s="29" t="s">
        <v>10</v>
      </c>
      <c r="K112" s="30" t="s">
        <v>42</v>
      </c>
      <c r="L112" s="701">
        <v>3</v>
      </c>
      <c r="M112" s="702">
        <v>2</v>
      </c>
      <c r="N112" s="702">
        <v>1</v>
      </c>
      <c r="O112" s="702">
        <v>1</v>
      </c>
      <c r="P112" s="699">
        <v>321</v>
      </c>
      <c r="Q112" s="42" t="s">
        <v>17</v>
      </c>
      <c r="R112" s="415">
        <v>43</v>
      </c>
      <c r="S112" s="868">
        <v>400000</v>
      </c>
      <c r="T112" s="955">
        <v>235598</v>
      </c>
      <c r="U112" s="827">
        <v>400000</v>
      </c>
      <c r="V112" s="758">
        <v>400000</v>
      </c>
      <c r="W112" s="758">
        <v>400000</v>
      </c>
      <c r="Y112" s="735"/>
    </row>
    <row r="113" spans="2:25" ht="15" customHeight="1" x14ac:dyDescent="0.25">
      <c r="B113" s="97" t="s">
        <v>105</v>
      </c>
      <c r="C113" s="7" t="s">
        <v>5</v>
      </c>
      <c r="D113" s="11" t="s">
        <v>235</v>
      </c>
      <c r="E113" s="8" t="s">
        <v>6</v>
      </c>
      <c r="F113" s="10"/>
      <c r="G113" s="10"/>
      <c r="H113" s="9" t="s">
        <v>36</v>
      </c>
      <c r="I113" s="13" t="s">
        <v>9</v>
      </c>
      <c r="J113" s="29" t="s">
        <v>10</v>
      </c>
      <c r="K113" s="30" t="s">
        <v>42</v>
      </c>
      <c r="L113" s="30">
        <v>3</v>
      </c>
      <c r="M113" s="640">
        <v>2</v>
      </c>
      <c r="N113" s="640">
        <v>2</v>
      </c>
      <c r="O113" s="640">
        <v>2</v>
      </c>
      <c r="P113" s="33">
        <v>322</v>
      </c>
      <c r="Q113" s="42" t="s">
        <v>43</v>
      </c>
      <c r="R113" s="415">
        <v>43</v>
      </c>
      <c r="S113" s="868">
        <v>100000</v>
      </c>
      <c r="T113" s="955">
        <v>16576</v>
      </c>
      <c r="U113" s="827">
        <v>100000</v>
      </c>
      <c r="V113" s="758">
        <v>100000</v>
      </c>
      <c r="W113" s="758">
        <v>100000</v>
      </c>
    </row>
    <row r="114" spans="2:25" ht="15" customHeight="1" x14ac:dyDescent="0.25">
      <c r="B114" s="97" t="s">
        <v>105</v>
      </c>
      <c r="C114" s="7" t="s">
        <v>5</v>
      </c>
      <c r="D114" s="11" t="s">
        <v>235</v>
      </c>
      <c r="E114" s="8" t="s">
        <v>6</v>
      </c>
      <c r="F114" s="10"/>
      <c r="G114" s="10"/>
      <c r="H114" s="9" t="s">
        <v>36</v>
      </c>
      <c r="I114" s="13" t="s">
        <v>9</v>
      </c>
      <c r="J114" s="29" t="s">
        <v>10</v>
      </c>
      <c r="K114" s="30" t="s">
        <v>42</v>
      </c>
      <c r="L114" s="656">
        <v>3</v>
      </c>
      <c r="M114" s="703">
        <v>2</v>
      </c>
      <c r="N114" s="703">
        <v>3</v>
      </c>
      <c r="O114" s="703">
        <v>3</v>
      </c>
      <c r="P114" s="33">
        <v>323</v>
      </c>
      <c r="Q114" s="42" t="s">
        <v>26</v>
      </c>
      <c r="R114" s="415">
        <v>43</v>
      </c>
      <c r="S114" s="868">
        <v>10000</v>
      </c>
      <c r="T114" s="955">
        <v>0</v>
      </c>
      <c r="U114" s="827">
        <v>10000</v>
      </c>
      <c r="V114" s="758">
        <v>10000</v>
      </c>
      <c r="W114" s="758">
        <v>10000</v>
      </c>
    </row>
    <row r="115" spans="2:25" ht="15" customHeight="1" x14ac:dyDescent="0.25">
      <c r="B115" s="97" t="s">
        <v>105</v>
      </c>
      <c r="C115" s="7" t="s">
        <v>5</v>
      </c>
      <c r="D115" s="11" t="s">
        <v>235</v>
      </c>
      <c r="E115" s="8" t="s">
        <v>6</v>
      </c>
      <c r="F115" s="10"/>
      <c r="G115" s="10"/>
      <c r="H115" s="9" t="s">
        <v>36</v>
      </c>
      <c r="I115" s="13" t="s">
        <v>9</v>
      </c>
      <c r="J115" s="29" t="s">
        <v>10</v>
      </c>
      <c r="K115" s="30" t="s">
        <v>42</v>
      </c>
      <c r="L115" s="30">
        <v>3</v>
      </c>
      <c r="M115" s="640">
        <v>2</v>
      </c>
      <c r="N115" s="640">
        <v>3</v>
      </c>
      <c r="O115" s="640">
        <v>4</v>
      </c>
      <c r="P115" s="33">
        <v>323</v>
      </c>
      <c r="Q115" s="42" t="s">
        <v>44</v>
      </c>
      <c r="R115" s="415">
        <v>43</v>
      </c>
      <c r="S115" s="459">
        <v>6000000</v>
      </c>
      <c r="T115" s="821">
        <v>2652760</v>
      </c>
      <c r="U115" s="827">
        <v>7000000</v>
      </c>
      <c r="V115" s="758">
        <v>7000000</v>
      </c>
      <c r="W115" s="758">
        <v>7000000</v>
      </c>
    </row>
    <row r="116" spans="2:25" ht="15" customHeight="1" x14ac:dyDescent="0.25">
      <c r="B116" s="97" t="s">
        <v>105</v>
      </c>
      <c r="C116" s="7" t="s">
        <v>5</v>
      </c>
      <c r="D116" s="11" t="s">
        <v>235</v>
      </c>
      <c r="E116" s="8" t="s">
        <v>6</v>
      </c>
      <c r="F116" s="10"/>
      <c r="G116" s="10"/>
      <c r="H116" s="9" t="s">
        <v>36</v>
      </c>
      <c r="I116" s="13" t="s">
        <v>9</v>
      </c>
      <c r="J116" s="29" t="s">
        <v>10</v>
      </c>
      <c r="K116" s="30" t="s">
        <v>42</v>
      </c>
      <c r="L116" s="30">
        <v>3</v>
      </c>
      <c r="M116" s="640">
        <v>2</v>
      </c>
      <c r="N116" s="640">
        <v>3</v>
      </c>
      <c r="O116" s="640">
        <v>5</v>
      </c>
      <c r="P116" s="33">
        <v>323</v>
      </c>
      <c r="Q116" s="42" t="s">
        <v>28</v>
      </c>
      <c r="R116" s="415">
        <v>43</v>
      </c>
      <c r="S116" s="868">
        <v>50000</v>
      </c>
      <c r="T116" s="955">
        <v>0</v>
      </c>
      <c r="U116" s="827">
        <v>100000</v>
      </c>
      <c r="V116" s="758">
        <v>50000</v>
      </c>
      <c r="W116" s="758">
        <v>50000</v>
      </c>
    </row>
    <row r="117" spans="2:25" ht="15" customHeight="1" x14ac:dyDescent="0.25">
      <c r="B117" s="97" t="s">
        <v>105</v>
      </c>
      <c r="C117" s="7" t="s">
        <v>5</v>
      </c>
      <c r="D117" s="11" t="s">
        <v>235</v>
      </c>
      <c r="E117" s="8" t="s">
        <v>6</v>
      </c>
      <c r="F117" s="10"/>
      <c r="G117" s="10"/>
      <c r="H117" s="9" t="s">
        <v>36</v>
      </c>
      <c r="I117" s="13" t="s">
        <v>9</v>
      </c>
      <c r="J117" s="29" t="s">
        <v>10</v>
      </c>
      <c r="K117" s="30" t="s">
        <v>42</v>
      </c>
      <c r="L117" s="30">
        <v>3</v>
      </c>
      <c r="M117" s="640">
        <v>2</v>
      </c>
      <c r="N117" s="640">
        <v>3</v>
      </c>
      <c r="O117" s="640">
        <v>7</v>
      </c>
      <c r="P117" s="33">
        <v>323</v>
      </c>
      <c r="Q117" s="72" t="s">
        <v>30</v>
      </c>
      <c r="R117" s="415">
        <v>43</v>
      </c>
      <c r="S117" s="868">
        <v>100000</v>
      </c>
      <c r="T117" s="955">
        <v>31391</v>
      </c>
      <c r="U117" s="827">
        <v>100000</v>
      </c>
      <c r="V117" s="758">
        <v>100000</v>
      </c>
      <c r="W117" s="758">
        <v>100000</v>
      </c>
    </row>
    <row r="118" spans="2:25" ht="15" customHeight="1" x14ac:dyDescent="0.25">
      <c r="B118" s="97" t="s">
        <v>105</v>
      </c>
      <c r="C118" s="7" t="s">
        <v>5</v>
      </c>
      <c r="D118" s="11" t="s">
        <v>235</v>
      </c>
      <c r="E118" s="8" t="s">
        <v>6</v>
      </c>
      <c r="F118" s="10"/>
      <c r="G118" s="10"/>
      <c r="H118" s="9" t="s">
        <v>36</v>
      </c>
      <c r="I118" s="13" t="s">
        <v>9</v>
      </c>
      <c r="J118" s="29" t="s">
        <v>10</v>
      </c>
      <c r="K118" s="30" t="s">
        <v>42</v>
      </c>
      <c r="L118" s="31">
        <v>3</v>
      </c>
      <c r="M118" s="32">
        <v>2</v>
      </c>
      <c r="N118" s="32">
        <v>3</v>
      </c>
      <c r="O118" s="32">
        <v>9</v>
      </c>
      <c r="P118" s="628">
        <v>323</v>
      </c>
      <c r="Q118" s="42" t="s">
        <v>45</v>
      </c>
      <c r="R118" s="415">
        <v>43</v>
      </c>
      <c r="S118" s="459">
        <v>50000</v>
      </c>
      <c r="T118" s="821">
        <v>0</v>
      </c>
      <c r="U118" s="827">
        <v>100000</v>
      </c>
      <c r="V118" s="758">
        <v>100000</v>
      </c>
      <c r="W118" s="758">
        <v>100000</v>
      </c>
    </row>
    <row r="119" spans="2:25" ht="25.5" customHeight="1" x14ac:dyDescent="0.25">
      <c r="B119" s="97" t="s">
        <v>105</v>
      </c>
      <c r="C119" s="7" t="s">
        <v>5</v>
      </c>
      <c r="D119" s="11" t="s">
        <v>354</v>
      </c>
      <c r="E119" s="8" t="s">
        <v>6</v>
      </c>
      <c r="F119" s="8" t="s">
        <v>7</v>
      </c>
      <c r="G119" s="8" t="s">
        <v>8</v>
      </c>
      <c r="H119" s="9" t="s">
        <v>41</v>
      </c>
      <c r="I119" s="10" t="s">
        <v>46</v>
      </c>
      <c r="J119" s="14" t="s">
        <v>10</v>
      </c>
      <c r="K119" s="15" t="s">
        <v>57</v>
      </c>
      <c r="L119" s="15"/>
      <c r="M119" s="16"/>
      <c r="N119" s="16"/>
      <c r="O119" s="16"/>
      <c r="P119" s="17"/>
      <c r="Q119" s="18" t="s">
        <v>58</v>
      </c>
      <c r="R119" s="413">
        <v>11</v>
      </c>
      <c r="S119" s="472">
        <f>SUM(S120:S126)</f>
        <v>1310000</v>
      </c>
      <c r="T119" s="670">
        <f t="shared" ref="T119" si="104">SUM(T120:T126)</f>
        <v>1059296</v>
      </c>
      <c r="U119" s="670">
        <f>SUM(U120:U126)</f>
        <v>220000</v>
      </c>
      <c r="V119" s="670">
        <f t="shared" ref="V119" si="105">SUM(V120:V126)</f>
        <v>1150000</v>
      </c>
      <c r="W119" s="472">
        <f t="shared" ref="W119" si="106">SUM(W120:W126)</f>
        <v>620000</v>
      </c>
    </row>
    <row r="120" spans="2:25" ht="15" customHeight="1" x14ac:dyDescent="0.25">
      <c r="B120" s="97" t="s">
        <v>105</v>
      </c>
      <c r="C120" s="7" t="s">
        <v>5</v>
      </c>
      <c r="D120" s="11" t="s">
        <v>354</v>
      </c>
      <c r="E120" s="8" t="s">
        <v>6</v>
      </c>
      <c r="F120" s="10"/>
      <c r="G120" s="10"/>
      <c r="H120" s="9" t="s">
        <v>41</v>
      </c>
      <c r="I120" s="10" t="s">
        <v>46</v>
      </c>
      <c r="J120" s="19" t="s">
        <v>10</v>
      </c>
      <c r="K120" s="20" t="s">
        <v>57</v>
      </c>
      <c r="L120" s="35">
        <v>3</v>
      </c>
      <c r="M120" s="36">
        <v>2</v>
      </c>
      <c r="N120" s="36">
        <v>1</v>
      </c>
      <c r="O120" s="36">
        <v>1</v>
      </c>
      <c r="P120" s="23">
        <v>321</v>
      </c>
      <c r="Q120" s="62" t="s">
        <v>17</v>
      </c>
      <c r="R120" s="414">
        <v>11</v>
      </c>
      <c r="S120" s="459">
        <v>120000</v>
      </c>
      <c r="T120" s="821">
        <v>43231</v>
      </c>
      <c r="U120" s="821">
        <v>120000</v>
      </c>
      <c r="V120" s="459">
        <v>120000</v>
      </c>
      <c r="W120" s="459">
        <v>120000</v>
      </c>
    </row>
    <row r="121" spans="2:25" ht="15" hidden="1" customHeight="1" x14ac:dyDescent="0.25">
      <c r="B121" s="97" t="s">
        <v>105</v>
      </c>
      <c r="C121" s="7" t="s">
        <v>5</v>
      </c>
      <c r="D121" s="11" t="s">
        <v>354</v>
      </c>
      <c r="E121" s="8" t="s">
        <v>6</v>
      </c>
      <c r="F121" s="10"/>
      <c r="G121" s="10"/>
      <c r="H121" s="9" t="s">
        <v>41</v>
      </c>
      <c r="I121" s="10" t="s">
        <v>46</v>
      </c>
      <c r="J121" s="19" t="s">
        <v>10</v>
      </c>
      <c r="K121" s="20" t="s">
        <v>57</v>
      </c>
      <c r="L121" s="20">
        <v>3</v>
      </c>
      <c r="M121" s="12">
        <v>2</v>
      </c>
      <c r="N121" s="12">
        <v>3</v>
      </c>
      <c r="O121" s="12">
        <v>3</v>
      </c>
      <c r="P121" s="25">
        <v>323</v>
      </c>
      <c r="Q121" s="825" t="s">
        <v>59</v>
      </c>
      <c r="R121" s="414">
        <v>11</v>
      </c>
      <c r="S121" s="459"/>
      <c r="T121" s="821"/>
      <c r="U121" s="821"/>
      <c r="V121" s="459"/>
      <c r="W121" s="459"/>
    </row>
    <row r="122" spans="2:25" ht="15" customHeight="1" x14ac:dyDescent="0.25">
      <c r="B122" s="97" t="s">
        <v>105</v>
      </c>
      <c r="C122" s="7" t="s">
        <v>5</v>
      </c>
      <c r="D122" s="11" t="s">
        <v>354</v>
      </c>
      <c r="E122" s="8" t="s">
        <v>6</v>
      </c>
      <c r="F122" s="10"/>
      <c r="G122" s="10"/>
      <c r="H122" s="9" t="s">
        <v>41</v>
      </c>
      <c r="I122" s="10" t="s">
        <v>46</v>
      </c>
      <c r="J122" s="19" t="s">
        <v>10</v>
      </c>
      <c r="K122" s="20" t="s">
        <v>57</v>
      </c>
      <c r="L122" s="20">
        <v>3</v>
      </c>
      <c r="M122" s="12">
        <v>2</v>
      </c>
      <c r="N122" s="12">
        <v>3</v>
      </c>
      <c r="O122" s="12">
        <v>7</v>
      </c>
      <c r="P122" s="25">
        <v>323</v>
      </c>
      <c r="Q122" s="37" t="s">
        <v>30</v>
      </c>
      <c r="R122" s="414">
        <v>11</v>
      </c>
      <c r="S122" s="459">
        <v>100000</v>
      </c>
      <c r="T122" s="821">
        <v>16065</v>
      </c>
      <c r="U122" s="821"/>
      <c r="V122" s="459">
        <v>100000</v>
      </c>
      <c r="W122" s="459">
        <v>100000</v>
      </c>
    </row>
    <row r="123" spans="2:25" ht="15" customHeight="1" x14ac:dyDescent="0.25">
      <c r="B123" s="97" t="s">
        <v>105</v>
      </c>
      <c r="C123" s="7" t="s">
        <v>5</v>
      </c>
      <c r="D123" s="11" t="s">
        <v>354</v>
      </c>
      <c r="E123" s="8" t="s">
        <v>6</v>
      </c>
      <c r="F123" s="10"/>
      <c r="G123" s="10"/>
      <c r="H123" s="9" t="s">
        <v>41</v>
      </c>
      <c r="I123" s="10" t="s">
        <v>46</v>
      </c>
      <c r="J123" s="19" t="s">
        <v>10</v>
      </c>
      <c r="K123" s="20" t="s">
        <v>57</v>
      </c>
      <c r="L123" s="20">
        <v>3</v>
      </c>
      <c r="M123" s="12">
        <v>2</v>
      </c>
      <c r="N123" s="12">
        <v>3</v>
      </c>
      <c r="O123" s="12">
        <v>9</v>
      </c>
      <c r="P123" s="25">
        <v>323</v>
      </c>
      <c r="Q123" s="62" t="s">
        <v>45</v>
      </c>
      <c r="R123" s="414">
        <v>11</v>
      </c>
      <c r="S123" s="459">
        <v>10000</v>
      </c>
      <c r="T123" s="821">
        <v>0</v>
      </c>
      <c r="U123" s="821">
        <v>10000</v>
      </c>
      <c r="V123" s="459">
        <v>10000</v>
      </c>
      <c r="W123" s="459">
        <v>10000</v>
      </c>
    </row>
    <row r="124" spans="2:25" ht="15" customHeight="1" x14ac:dyDescent="0.25">
      <c r="B124" s="456" t="s">
        <v>105</v>
      </c>
      <c r="C124" s="7" t="s">
        <v>5</v>
      </c>
      <c r="D124" s="11" t="s">
        <v>354</v>
      </c>
      <c r="E124" s="8" t="s">
        <v>6</v>
      </c>
      <c r="F124" s="10"/>
      <c r="G124" s="10"/>
      <c r="H124" s="9" t="s">
        <v>41</v>
      </c>
      <c r="I124" s="10" t="s">
        <v>46</v>
      </c>
      <c r="J124" s="29" t="s">
        <v>10</v>
      </c>
      <c r="K124" s="30" t="s">
        <v>57</v>
      </c>
      <c r="L124" s="30">
        <v>3</v>
      </c>
      <c r="M124" s="640">
        <v>2</v>
      </c>
      <c r="N124" s="640">
        <v>4</v>
      </c>
      <c r="O124" s="640">
        <v>1</v>
      </c>
      <c r="P124" s="33">
        <v>324</v>
      </c>
      <c r="Q124" s="825" t="s">
        <v>47</v>
      </c>
      <c r="R124" s="415">
        <v>11</v>
      </c>
      <c r="S124" s="868"/>
      <c r="T124" s="955"/>
      <c r="U124" s="827">
        <v>10000</v>
      </c>
      <c r="V124" s="758">
        <v>10000</v>
      </c>
      <c r="W124" s="758">
        <v>10000</v>
      </c>
    </row>
    <row r="125" spans="2:25" ht="15" customHeight="1" x14ac:dyDescent="0.25">
      <c r="B125" s="97" t="s">
        <v>105</v>
      </c>
      <c r="C125" s="7" t="s">
        <v>5</v>
      </c>
      <c r="D125" s="11" t="s">
        <v>354</v>
      </c>
      <c r="E125" s="8" t="s">
        <v>6</v>
      </c>
      <c r="F125" s="10"/>
      <c r="G125" s="10"/>
      <c r="H125" s="9" t="s">
        <v>41</v>
      </c>
      <c r="I125" s="10" t="s">
        <v>46</v>
      </c>
      <c r="J125" s="19" t="s">
        <v>10</v>
      </c>
      <c r="K125" s="20" t="s">
        <v>57</v>
      </c>
      <c r="L125" s="20">
        <v>3</v>
      </c>
      <c r="M125" s="12">
        <v>6</v>
      </c>
      <c r="N125" s="12">
        <v>3</v>
      </c>
      <c r="O125" s="12">
        <v>1</v>
      </c>
      <c r="P125" s="25">
        <v>363</v>
      </c>
      <c r="Q125" s="63" t="s">
        <v>60</v>
      </c>
      <c r="R125" s="414">
        <v>11</v>
      </c>
      <c r="S125" s="459">
        <v>1000000</v>
      </c>
      <c r="T125" s="821">
        <v>1000000</v>
      </c>
      <c r="U125" s="821"/>
      <c r="V125" s="821">
        <f>1000000-170000</f>
        <v>830000</v>
      </c>
      <c r="W125" s="821">
        <f>1000000-700000</f>
        <v>300000</v>
      </c>
    </row>
    <row r="126" spans="2:25" ht="15" customHeight="1" x14ac:dyDescent="0.25">
      <c r="B126" s="97" t="s">
        <v>105</v>
      </c>
      <c r="C126" s="7" t="s">
        <v>5</v>
      </c>
      <c r="D126" s="11" t="s">
        <v>354</v>
      </c>
      <c r="E126" s="8" t="s">
        <v>6</v>
      </c>
      <c r="F126" s="10"/>
      <c r="G126" s="10"/>
      <c r="H126" s="9" t="s">
        <v>41</v>
      </c>
      <c r="I126" s="10" t="s">
        <v>46</v>
      </c>
      <c r="J126" s="19" t="s">
        <v>10</v>
      </c>
      <c r="K126" s="20" t="s">
        <v>57</v>
      </c>
      <c r="L126" s="26">
        <v>3</v>
      </c>
      <c r="M126" s="27">
        <v>8</v>
      </c>
      <c r="N126" s="27">
        <v>1</v>
      </c>
      <c r="O126" s="27">
        <v>1</v>
      </c>
      <c r="P126" s="628">
        <v>381</v>
      </c>
      <c r="Q126" s="63" t="s">
        <v>61</v>
      </c>
      <c r="R126" s="414">
        <v>11</v>
      </c>
      <c r="S126" s="459">
        <v>80000</v>
      </c>
      <c r="T126" s="821">
        <v>0</v>
      </c>
      <c r="U126" s="821">
        <v>80000</v>
      </c>
      <c r="V126" s="459">
        <v>80000</v>
      </c>
      <c r="W126" s="459">
        <v>80000</v>
      </c>
      <c r="Y126" s="735"/>
    </row>
    <row r="127" spans="2:25" ht="25.5" customHeight="1" x14ac:dyDescent="0.25">
      <c r="B127" s="97" t="s">
        <v>105</v>
      </c>
      <c r="C127" s="7" t="s">
        <v>5</v>
      </c>
      <c r="D127" s="11" t="s">
        <v>354</v>
      </c>
      <c r="E127" s="8" t="s">
        <v>6</v>
      </c>
      <c r="F127" s="8" t="s">
        <v>7</v>
      </c>
      <c r="G127" s="8" t="s">
        <v>8</v>
      </c>
      <c r="H127" s="9" t="s">
        <v>41</v>
      </c>
      <c r="I127" s="10" t="s">
        <v>46</v>
      </c>
      <c r="J127" s="14" t="s">
        <v>10</v>
      </c>
      <c r="K127" s="15" t="s">
        <v>57</v>
      </c>
      <c r="L127" s="15"/>
      <c r="M127" s="16"/>
      <c r="N127" s="16"/>
      <c r="O127" s="16"/>
      <c r="P127" s="17"/>
      <c r="Q127" s="18" t="s">
        <v>58</v>
      </c>
      <c r="R127" s="905">
        <v>43</v>
      </c>
      <c r="S127" s="472">
        <f t="shared" ref="S127:T127" si="107">SUM(S128:S129)</f>
        <v>2100000</v>
      </c>
      <c r="T127" s="670">
        <f t="shared" si="107"/>
        <v>2000000</v>
      </c>
      <c r="U127" s="670">
        <f>SUM(U128:U129)</f>
        <v>3200000</v>
      </c>
      <c r="V127" s="670">
        <f t="shared" ref="V127:W127" si="108">SUM(V128:V129)</f>
        <v>3100000</v>
      </c>
      <c r="W127" s="472">
        <f t="shared" si="108"/>
        <v>3100000</v>
      </c>
    </row>
    <row r="128" spans="2:25" ht="15" customHeight="1" x14ac:dyDescent="0.25">
      <c r="B128" s="97" t="s">
        <v>105</v>
      </c>
      <c r="C128" s="7" t="s">
        <v>5</v>
      </c>
      <c r="D128" s="11" t="s">
        <v>354</v>
      </c>
      <c r="E128" s="8" t="s">
        <v>6</v>
      </c>
      <c r="F128" s="10"/>
      <c r="G128" s="10"/>
      <c r="H128" s="9" t="s">
        <v>41</v>
      </c>
      <c r="I128" s="10" t="s">
        <v>46</v>
      </c>
      <c r="J128" s="29" t="s">
        <v>10</v>
      </c>
      <c r="K128" s="30" t="s">
        <v>57</v>
      </c>
      <c r="L128" s="30">
        <v>3</v>
      </c>
      <c r="M128" s="640">
        <v>2</v>
      </c>
      <c r="N128" s="640">
        <v>3</v>
      </c>
      <c r="O128" s="640">
        <v>7</v>
      </c>
      <c r="P128" s="33">
        <v>323</v>
      </c>
      <c r="Q128" s="72" t="s">
        <v>30</v>
      </c>
      <c r="R128" s="421">
        <v>43</v>
      </c>
      <c r="S128" s="459">
        <v>100000</v>
      </c>
      <c r="T128" s="821">
        <v>0</v>
      </c>
      <c r="U128" s="821">
        <v>200000</v>
      </c>
      <c r="V128" s="459">
        <v>100000</v>
      </c>
      <c r="W128" s="459">
        <v>100000</v>
      </c>
    </row>
    <row r="129" spans="2:25" ht="15" customHeight="1" x14ac:dyDescent="0.25">
      <c r="B129" s="97" t="s">
        <v>105</v>
      </c>
      <c r="C129" s="7" t="s">
        <v>5</v>
      </c>
      <c r="D129" s="11" t="s">
        <v>354</v>
      </c>
      <c r="E129" s="8" t="s">
        <v>6</v>
      </c>
      <c r="F129" s="10"/>
      <c r="G129" s="10"/>
      <c r="H129" s="9" t="s">
        <v>41</v>
      </c>
      <c r="I129" s="10" t="s">
        <v>46</v>
      </c>
      <c r="J129" s="29" t="s">
        <v>10</v>
      </c>
      <c r="K129" s="30" t="s">
        <v>57</v>
      </c>
      <c r="L129" s="30">
        <v>3</v>
      </c>
      <c r="M129" s="640">
        <v>6</v>
      </c>
      <c r="N129" s="640">
        <v>3</v>
      </c>
      <c r="O129" s="640">
        <v>1</v>
      </c>
      <c r="P129" s="33">
        <v>363</v>
      </c>
      <c r="Q129" s="662" t="s">
        <v>60</v>
      </c>
      <c r="R129" s="421">
        <v>43</v>
      </c>
      <c r="S129" s="459">
        <v>2000000</v>
      </c>
      <c r="T129" s="821">
        <v>2000000</v>
      </c>
      <c r="U129" s="821">
        <v>3000000</v>
      </c>
      <c r="V129" s="459">
        <v>3000000</v>
      </c>
      <c r="W129" s="459">
        <v>3000000</v>
      </c>
    </row>
    <row r="130" spans="2:25" ht="15" customHeight="1" x14ac:dyDescent="0.25">
      <c r="B130" s="97" t="s">
        <v>105</v>
      </c>
      <c r="C130" s="7" t="s">
        <v>5</v>
      </c>
      <c r="D130" s="11" t="s">
        <v>146</v>
      </c>
      <c r="E130" s="8" t="s">
        <v>6</v>
      </c>
      <c r="F130" s="8" t="s">
        <v>7</v>
      </c>
      <c r="G130" s="8" t="s">
        <v>8</v>
      </c>
      <c r="H130" s="9" t="s">
        <v>41</v>
      </c>
      <c r="I130" s="13" t="s">
        <v>46</v>
      </c>
      <c r="J130" s="14" t="s">
        <v>10</v>
      </c>
      <c r="K130" s="15" t="s">
        <v>74</v>
      </c>
      <c r="L130" s="15"/>
      <c r="M130" s="16"/>
      <c r="N130" s="16"/>
      <c r="O130" s="16"/>
      <c r="P130" s="17"/>
      <c r="Q130" s="18" t="s">
        <v>75</v>
      </c>
      <c r="R130" s="413">
        <v>11</v>
      </c>
      <c r="S130" s="472">
        <f>SUM(S131:S135)</f>
        <v>2250000</v>
      </c>
      <c r="T130" s="670">
        <f t="shared" ref="T130" si="109">SUM(T131:T135)</f>
        <v>1275959</v>
      </c>
      <c r="U130" s="670">
        <f t="shared" ref="U130" si="110">SUM(U131:U135)</f>
        <v>2000000</v>
      </c>
      <c r="V130" s="670">
        <f t="shared" ref="V130" si="111">SUM(V131:V135)</f>
        <v>2300000</v>
      </c>
      <c r="W130" s="472">
        <f t="shared" ref="W130" si="112">SUM(W131:W135)</f>
        <v>2300000</v>
      </c>
    </row>
    <row r="131" spans="2:25" ht="15" customHeight="1" x14ac:dyDescent="0.25">
      <c r="B131" s="97" t="s">
        <v>105</v>
      </c>
      <c r="C131" s="7" t="s">
        <v>5</v>
      </c>
      <c r="D131" s="11" t="s">
        <v>146</v>
      </c>
      <c r="E131" s="8" t="s">
        <v>6</v>
      </c>
      <c r="F131" s="10"/>
      <c r="G131" s="10"/>
      <c r="H131" s="9" t="s">
        <v>41</v>
      </c>
      <c r="I131" s="13" t="s">
        <v>46</v>
      </c>
      <c r="J131" s="19" t="s">
        <v>10</v>
      </c>
      <c r="K131" s="20" t="s">
        <v>74</v>
      </c>
      <c r="L131" s="35">
        <v>3</v>
      </c>
      <c r="M131" s="36">
        <v>2</v>
      </c>
      <c r="N131" s="36">
        <v>2</v>
      </c>
      <c r="O131" s="36">
        <v>3</v>
      </c>
      <c r="P131" s="23">
        <v>322</v>
      </c>
      <c r="Q131" s="24" t="s">
        <v>76</v>
      </c>
      <c r="R131" s="414">
        <v>11</v>
      </c>
      <c r="S131" s="818">
        <v>800000</v>
      </c>
      <c r="T131" s="818">
        <v>378109</v>
      </c>
      <c r="U131" s="818">
        <v>500000</v>
      </c>
      <c r="V131" s="818">
        <v>600000</v>
      </c>
      <c r="W131" s="959">
        <v>600000</v>
      </c>
    </row>
    <row r="132" spans="2:25" ht="15" customHeight="1" x14ac:dyDescent="0.25">
      <c r="B132" s="97" t="s">
        <v>105</v>
      </c>
      <c r="C132" s="7" t="s">
        <v>5</v>
      </c>
      <c r="D132" s="11" t="s">
        <v>146</v>
      </c>
      <c r="E132" s="8" t="s">
        <v>6</v>
      </c>
      <c r="F132" s="10"/>
      <c r="G132" s="10"/>
      <c r="H132" s="9" t="s">
        <v>41</v>
      </c>
      <c r="I132" s="13" t="s">
        <v>46</v>
      </c>
      <c r="J132" s="19" t="s">
        <v>10</v>
      </c>
      <c r="K132" s="20" t="s">
        <v>74</v>
      </c>
      <c r="L132" s="20">
        <v>3</v>
      </c>
      <c r="M132" s="12">
        <v>2</v>
      </c>
      <c r="N132" s="12">
        <v>2</v>
      </c>
      <c r="O132" s="12">
        <v>5</v>
      </c>
      <c r="P132" s="25">
        <v>322</v>
      </c>
      <c r="Q132" s="24" t="s">
        <v>23</v>
      </c>
      <c r="R132" s="414">
        <v>11</v>
      </c>
      <c r="S132" s="818">
        <v>200000</v>
      </c>
      <c r="T132" s="818">
        <v>87030</v>
      </c>
      <c r="U132" s="818">
        <v>100000</v>
      </c>
      <c r="V132" s="818">
        <v>200000</v>
      </c>
      <c r="W132" s="959">
        <v>200000</v>
      </c>
    </row>
    <row r="133" spans="2:25" ht="15" customHeight="1" x14ac:dyDescent="0.25">
      <c r="B133" s="97" t="s">
        <v>105</v>
      </c>
      <c r="C133" s="7" t="s">
        <v>5</v>
      </c>
      <c r="D133" s="11" t="s">
        <v>146</v>
      </c>
      <c r="E133" s="8" t="s">
        <v>6</v>
      </c>
      <c r="F133" s="10"/>
      <c r="G133" s="10"/>
      <c r="H133" s="9" t="s">
        <v>41</v>
      </c>
      <c r="I133" s="13" t="s">
        <v>46</v>
      </c>
      <c r="J133" s="19" t="s">
        <v>10</v>
      </c>
      <c r="K133" s="20" t="s">
        <v>74</v>
      </c>
      <c r="L133" s="20">
        <v>3</v>
      </c>
      <c r="M133" s="12">
        <v>2</v>
      </c>
      <c r="N133" s="12">
        <v>3</v>
      </c>
      <c r="O133" s="38">
        <v>2</v>
      </c>
      <c r="P133" s="25">
        <v>323</v>
      </c>
      <c r="Q133" s="24" t="s">
        <v>77</v>
      </c>
      <c r="R133" s="414">
        <v>11</v>
      </c>
      <c r="S133" s="818">
        <v>350000</v>
      </c>
      <c r="T133" s="818">
        <v>249675</v>
      </c>
      <c r="U133" s="818">
        <v>400000</v>
      </c>
      <c r="V133" s="818">
        <v>400000</v>
      </c>
      <c r="W133" s="959">
        <v>400000</v>
      </c>
    </row>
    <row r="134" spans="2:25" ht="15" customHeight="1" x14ac:dyDescent="0.25">
      <c r="B134" s="97" t="s">
        <v>105</v>
      </c>
      <c r="C134" s="7" t="s">
        <v>5</v>
      </c>
      <c r="D134" s="11" t="s">
        <v>146</v>
      </c>
      <c r="E134" s="8" t="s">
        <v>6</v>
      </c>
      <c r="F134" s="10"/>
      <c r="G134" s="10"/>
      <c r="H134" s="9" t="s">
        <v>41</v>
      </c>
      <c r="I134" s="13" t="s">
        <v>46</v>
      </c>
      <c r="J134" s="19" t="s">
        <v>10</v>
      </c>
      <c r="K134" s="20" t="s">
        <v>74</v>
      </c>
      <c r="L134" s="20">
        <v>3</v>
      </c>
      <c r="M134" s="12">
        <v>2</v>
      </c>
      <c r="N134" s="12">
        <v>3</v>
      </c>
      <c r="O134" s="12">
        <v>5</v>
      </c>
      <c r="P134" s="25">
        <v>323</v>
      </c>
      <c r="Q134" s="24" t="s">
        <v>28</v>
      </c>
      <c r="R134" s="414">
        <v>11</v>
      </c>
      <c r="S134" s="818">
        <v>550000</v>
      </c>
      <c r="T134" s="818">
        <v>425309</v>
      </c>
      <c r="U134" s="818">
        <v>700000</v>
      </c>
      <c r="V134" s="818">
        <v>700000</v>
      </c>
      <c r="W134" s="959">
        <v>700000</v>
      </c>
    </row>
    <row r="135" spans="2:25" ht="15" customHeight="1" x14ac:dyDescent="0.25">
      <c r="B135" s="97" t="s">
        <v>105</v>
      </c>
      <c r="C135" s="7" t="s">
        <v>5</v>
      </c>
      <c r="D135" s="11" t="s">
        <v>146</v>
      </c>
      <c r="E135" s="8" t="s">
        <v>6</v>
      </c>
      <c r="F135" s="10"/>
      <c r="G135" s="10"/>
      <c r="H135" s="9" t="s">
        <v>41</v>
      </c>
      <c r="I135" s="13" t="s">
        <v>46</v>
      </c>
      <c r="J135" s="19" t="s">
        <v>10</v>
      </c>
      <c r="K135" s="20" t="s">
        <v>74</v>
      </c>
      <c r="L135" s="26">
        <v>3</v>
      </c>
      <c r="M135" s="27">
        <v>2</v>
      </c>
      <c r="N135" s="27">
        <v>3</v>
      </c>
      <c r="O135" s="27">
        <v>9</v>
      </c>
      <c r="P135" s="39">
        <v>323</v>
      </c>
      <c r="Q135" s="24" t="s">
        <v>45</v>
      </c>
      <c r="R135" s="414">
        <v>11</v>
      </c>
      <c r="S135" s="818">
        <v>350000</v>
      </c>
      <c r="T135" s="818">
        <v>135836</v>
      </c>
      <c r="U135" s="818">
        <v>300000</v>
      </c>
      <c r="V135" s="818">
        <v>400000</v>
      </c>
      <c r="W135" s="959">
        <v>400000</v>
      </c>
    </row>
    <row r="136" spans="2:25" ht="38.25" customHeight="1" x14ac:dyDescent="0.25">
      <c r="B136" s="97" t="s">
        <v>105</v>
      </c>
      <c r="C136" s="7" t="s">
        <v>5</v>
      </c>
      <c r="D136" s="11" t="s">
        <v>353</v>
      </c>
      <c r="E136" s="8" t="s">
        <v>6</v>
      </c>
      <c r="F136" s="8" t="s">
        <v>7</v>
      </c>
      <c r="G136" s="8" t="s">
        <v>8</v>
      </c>
      <c r="H136" s="9" t="s">
        <v>36</v>
      </c>
      <c r="I136" s="10" t="s">
        <v>9</v>
      </c>
      <c r="J136" s="14" t="s">
        <v>10</v>
      </c>
      <c r="K136" s="15" t="s">
        <v>78</v>
      </c>
      <c r="L136" s="15"/>
      <c r="M136" s="16"/>
      <c r="N136" s="16"/>
      <c r="O136" s="16"/>
      <c r="P136" s="17"/>
      <c r="Q136" s="18" t="s">
        <v>269</v>
      </c>
      <c r="R136" s="420">
        <v>43</v>
      </c>
      <c r="S136" s="472">
        <f>SUM(S137:S148)</f>
        <v>1560000</v>
      </c>
      <c r="T136" s="670">
        <f t="shared" ref="T136" si="113">SUM(T137:T148)</f>
        <v>925808</v>
      </c>
      <c r="U136" s="670">
        <f>SUM(U137:U148)</f>
        <v>1560000</v>
      </c>
      <c r="V136" s="670">
        <f t="shared" ref="V136:W136" si="114">SUM(V137:V148)</f>
        <v>1560000</v>
      </c>
      <c r="W136" s="472">
        <f t="shared" si="114"/>
        <v>1560000</v>
      </c>
      <c r="X136" s="735"/>
      <c r="Y136" s="735"/>
    </row>
    <row r="137" spans="2:25" ht="15" customHeight="1" x14ac:dyDescent="0.25">
      <c r="B137" s="97" t="s">
        <v>105</v>
      </c>
      <c r="C137" s="7" t="s">
        <v>5</v>
      </c>
      <c r="D137" s="11" t="s">
        <v>353</v>
      </c>
      <c r="E137" s="8" t="s">
        <v>6</v>
      </c>
      <c r="F137" s="10"/>
      <c r="G137" s="10"/>
      <c r="H137" s="9" t="s">
        <v>36</v>
      </c>
      <c r="I137" s="10" t="s">
        <v>9</v>
      </c>
      <c r="J137" s="19" t="s">
        <v>10</v>
      </c>
      <c r="K137" s="20" t="s">
        <v>78</v>
      </c>
      <c r="L137" s="35">
        <v>3</v>
      </c>
      <c r="M137" s="36">
        <v>1</v>
      </c>
      <c r="N137" s="36">
        <v>1</v>
      </c>
      <c r="O137" s="36">
        <v>3</v>
      </c>
      <c r="P137" s="23">
        <v>311</v>
      </c>
      <c r="Q137" s="24" t="s">
        <v>13</v>
      </c>
      <c r="R137" s="421">
        <v>43</v>
      </c>
      <c r="S137" s="459">
        <v>50000</v>
      </c>
      <c r="T137" s="821">
        <v>0</v>
      </c>
      <c r="U137" s="821">
        <v>50000</v>
      </c>
      <c r="V137" s="459">
        <v>50000</v>
      </c>
      <c r="W137" s="459">
        <v>50000</v>
      </c>
      <c r="X137" s="735"/>
      <c r="Y137" s="735"/>
    </row>
    <row r="138" spans="2:25" ht="15" customHeight="1" x14ac:dyDescent="0.25">
      <c r="B138" s="97" t="s">
        <v>105</v>
      </c>
      <c r="C138" s="7" t="s">
        <v>5</v>
      </c>
      <c r="D138" s="11" t="s">
        <v>353</v>
      </c>
      <c r="E138" s="8" t="s">
        <v>6</v>
      </c>
      <c r="F138" s="10"/>
      <c r="G138" s="10"/>
      <c r="H138" s="9" t="s">
        <v>36</v>
      </c>
      <c r="I138" s="10" t="s">
        <v>9</v>
      </c>
      <c r="J138" s="19" t="s">
        <v>10</v>
      </c>
      <c r="K138" s="20" t="s">
        <v>78</v>
      </c>
      <c r="L138" s="20">
        <v>3</v>
      </c>
      <c r="M138" s="12">
        <v>1</v>
      </c>
      <c r="N138" s="12">
        <v>3</v>
      </c>
      <c r="O138" s="12">
        <v>2</v>
      </c>
      <c r="P138" s="25">
        <v>313</v>
      </c>
      <c r="Q138" s="24" t="s">
        <v>15</v>
      </c>
      <c r="R138" s="421">
        <v>43</v>
      </c>
      <c r="S138" s="459">
        <v>10000</v>
      </c>
      <c r="T138" s="821">
        <v>0</v>
      </c>
      <c r="U138" s="821">
        <v>10000</v>
      </c>
      <c r="V138" s="459">
        <v>10000</v>
      </c>
      <c r="W138" s="459">
        <v>10000</v>
      </c>
    </row>
    <row r="139" spans="2:25" ht="15" customHeight="1" x14ac:dyDescent="0.25">
      <c r="B139" s="97" t="s">
        <v>105</v>
      </c>
      <c r="C139" s="7" t="s">
        <v>5</v>
      </c>
      <c r="D139" s="11" t="s">
        <v>353</v>
      </c>
      <c r="E139" s="8" t="s">
        <v>6</v>
      </c>
      <c r="F139" s="10"/>
      <c r="G139" s="10"/>
      <c r="H139" s="9" t="s">
        <v>36</v>
      </c>
      <c r="I139" s="10" t="s">
        <v>9</v>
      </c>
      <c r="J139" s="19" t="s">
        <v>10</v>
      </c>
      <c r="K139" s="20" t="s">
        <v>78</v>
      </c>
      <c r="L139" s="20">
        <v>3</v>
      </c>
      <c r="M139" s="12">
        <v>1</v>
      </c>
      <c r="N139" s="12">
        <v>3</v>
      </c>
      <c r="O139" s="12">
        <v>3</v>
      </c>
      <c r="P139" s="25">
        <v>313</v>
      </c>
      <c r="Q139" s="24" t="s">
        <v>16</v>
      </c>
      <c r="R139" s="421">
        <v>43</v>
      </c>
      <c r="S139" s="459">
        <v>5000</v>
      </c>
      <c r="T139" s="821">
        <v>0</v>
      </c>
      <c r="U139" s="821">
        <v>5000</v>
      </c>
      <c r="V139" s="459">
        <v>5000</v>
      </c>
      <c r="W139" s="459">
        <v>5000</v>
      </c>
    </row>
    <row r="140" spans="2:25" ht="15" customHeight="1" x14ac:dyDescent="0.25">
      <c r="B140" s="97" t="s">
        <v>105</v>
      </c>
      <c r="C140" s="7" t="s">
        <v>5</v>
      </c>
      <c r="D140" s="11" t="s">
        <v>353</v>
      </c>
      <c r="E140" s="8" t="s">
        <v>6</v>
      </c>
      <c r="F140" s="10"/>
      <c r="G140" s="10"/>
      <c r="H140" s="9" t="s">
        <v>36</v>
      </c>
      <c r="I140" s="10" t="s">
        <v>9</v>
      </c>
      <c r="J140" s="29" t="s">
        <v>10</v>
      </c>
      <c r="K140" s="30" t="s">
        <v>78</v>
      </c>
      <c r="L140" s="30">
        <v>3</v>
      </c>
      <c r="M140" s="640">
        <v>2</v>
      </c>
      <c r="N140" s="640">
        <v>1</v>
      </c>
      <c r="O140" s="640">
        <v>3</v>
      </c>
      <c r="P140" s="33">
        <v>321</v>
      </c>
      <c r="Q140" s="34" t="s">
        <v>19</v>
      </c>
      <c r="R140" s="421">
        <v>43</v>
      </c>
      <c r="S140" s="459">
        <v>30000</v>
      </c>
      <c r="T140" s="821">
        <v>0</v>
      </c>
      <c r="U140" s="821">
        <v>30000</v>
      </c>
      <c r="V140" s="459">
        <v>30000</v>
      </c>
      <c r="W140" s="459">
        <v>30000</v>
      </c>
    </row>
    <row r="141" spans="2:25" ht="15" customHeight="1" x14ac:dyDescent="0.25">
      <c r="B141" s="97" t="s">
        <v>105</v>
      </c>
      <c r="C141" s="7" t="s">
        <v>5</v>
      </c>
      <c r="D141" s="11" t="s">
        <v>353</v>
      </c>
      <c r="E141" s="8" t="s">
        <v>6</v>
      </c>
      <c r="F141" s="10"/>
      <c r="G141" s="10"/>
      <c r="H141" s="9" t="s">
        <v>36</v>
      </c>
      <c r="I141" s="10" t="s">
        <v>9</v>
      </c>
      <c r="J141" s="29" t="s">
        <v>10</v>
      </c>
      <c r="K141" s="30" t="s">
        <v>78</v>
      </c>
      <c r="L141" s="30">
        <v>3</v>
      </c>
      <c r="M141" s="640">
        <v>2</v>
      </c>
      <c r="N141" s="640">
        <v>2</v>
      </c>
      <c r="O141" s="640">
        <v>1</v>
      </c>
      <c r="P141" s="33">
        <v>322</v>
      </c>
      <c r="Q141" s="34" t="s">
        <v>20</v>
      </c>
      <c r="R141" s="421">
        <v>43</v>
      </c>
      <c r="S141" s="459">
        <v>15000</v>
      </c>
      <c r="T141" s="821">
        <v>0</v>
      </c>
      <c r="U141" s="821">
        <v>15000</v>
      </c>
      <c r="V141" s="459">
        <v>15000</v>
      </c>
      <c r="W141" s="459">
        <v>15000</v>
      </c>
    </row>
    <row r="142" spans="2:25" ht="15" customHeight="1" x14ac:dyDescent="0.25">
      <c r="B142" s="97" t="s">
        <v>105</v>
      </c>
      <c r="C142" s="7" t="s">
        <v>5</v>
      </c>
      <c r="D142" s="11" t="s">
        <v>353</v>
      </c>
      <c r="E142" s="8" t="s">
        <v>6</v>
      </c>
      <c r="F142" s="10"/>
      <c r="G142" s="10"/>
      <c r="H142" s="9" t="s">
        <v>36</v>
      </c>
      <c r="I142" s="10" t="s">
        <v>9</v>
      </c>
      <c r="J142" s="19" t="s">
        <v>10</v>
      </c>
      <c r="K142" s="20" t="s">
        <v>78</v>
      </c>
      <c r="L142" s="20">
        <v>3</v>
      </c>
      <c r="M142" s="12">
        <v>2</v>
      </c>
      <c r="N142" s="12">
        <v>3</v>
      </c>
      <c r="O142" s="12">
        <v>7</v>
      </c>
      <c r="P142" s="25">
        <v>323</v>
      </c>
      <c r="Q142" s="37" t="s">
        <v>30</v>
      </c>
      <c r="R142" s="421">
        <v>43</v>
      </c>
      <c r="S142" s="459">
        <v>30000</v>
      </c>
      <c r="T142" s="821">
        <v>0</v>
      </c>
      <c r="U142" s="821">
        <v>30000</v>
      </c>
      <c r="V142" s="459">
        <v>30000</v>
      </c>
      <c r="W142" s="459">
        <v>30000</v>
      </c>
    </row>
    <row r="143" spans="2:25" ht="15" customHeight="1" x14ac:dyDescent="0.25">
      <c r="B143" s="97" t="s">
        <v>105</v>
      </c>
      <c r="C143" s="7" t="s">
        <v>5</v>
      </c>
      <c r="D143" s="11" t="s">
        <v>353</v>
      </c>
      <c r="E143" s="8" t="s">
        <v>6</v>
      </c>
      <c r="F143" s="10"/>
      <c r="G143" s="10"/>
      <c r="H143" s="9" t="s">
        <v>36</v>
      </c>
      <c r="I143" s="10" t="s">
        <v>9</v>
      </c>
      <c r="J143" s="29" t="s">
        <v>10</v>
      </c>
      <c r="K143" s="30" t="s">
        <v>78</v>
      </c>
      <c r="L143" s="31">
        <v>3</v>
      </c>
      <c r="M143" s="32">
        <v>2</v>
      </c>
      <c r="N143" s="32">
        <v>3</v>
      </c>
      <c r="O143" s="32">
        <v>8</v>
      </c>
      <c r="P143" s="628">
        <v>323</v>
      </c>
      <c r="Q143" s="72" t="s">
        <v>38</v>
      </c>
      <c r="R143" s="421">
        <v>43</v>
      </c>
      <c r="S143" s="459">
        <v>100000</v>
      </c>
      <c r="T143" s="821">
        <v>0</v>
      </c>
      <c r="U143" s="821">
        <v>100000</v>
      </c>
      <c r="V143" s="459">
        <v>100000</v>
      </c>
      <c r="W143" s="459">
        <v>100000</v>
      </c>
    </row>
    <row r="144" spans="2:25" ht="15" customHeight="1" x14ac:dyDescent="0.25">
      <c r="B144" s="97" t="s">
        <v>105</v>
      </c>
      <c r="C144" s="7" t="s">
        <v>5</v>
      </c>
      <c r="D144" s="11" t="s">
        <v>353</v>
      </c>
      <c r="E144" s="8" t="s">
        <v>6</v>
      </c>
      <c r="F144" s="10"/>
      <c r="G144" s="10"/>
      <c r="H144" s="9" t="s">
        <v>36</v>
      </c>
      <c r="I144" s="10" t="s">
        <v>9</v>
      </c>
      <c r="J144" s="29" t="s">
        <v>10</v>
      </c>
      <c r="K144" s="30" t="s">
        <v>78</v>
      </c>
      <c r="L144" s="31">
        <v>3</v>
      </c>
      <c r="M144" s="32">
        <v>2</v>
      </c>
      <c r="N144" s="32">
        <v>3</v>
      </c>
      <c r="O144" s="32">
        <v>9</v>
      </c>
      <c r="P144" s="628">
        <v>323</v>
      </c>
      <c r="Q144" s="72" t="s">
        <v>45</v>
      </c>
      <c r="R144" s="421">
        <v>43</v>
      </c>
      <c r="S144" s="459">
        <v>20000</v>
      </c>
      <c r="T144" s="821">
        <v>0</v>
      </c>
      <c r="U144" s="821">
        <v>20000</v>
      </c>
      <c r="V144" s="459">
        <v>20000</v>
      </c>
      <c r="W144" s="459">
        <v>20000</v>
      </c>
    </row>
    <row r="145" spans="2:23" ht="15" customHeight="1" x14ac:dyDescent="0.25">
      <c r="B145" s="97" t="s">
        <v>105</v>
      </c>
      <c r="C145" s="7" t="s">
        <v>5</v>
      </c>
      <c r="D145" s="11" t="s">
        <v>353</v>
      </c>
      <c r="E145" s="8" t="s">
        <v>6</v>
      </c>
      <c r="F145" s="10"/>
      <c r="G145" s="10"/>
      <c r="H145" s="9" t="s">
        <v>36</v>
      </c>
      <c r="I145" s="10" t="s">
        <v>9</v>
      </c>
      <c r="J145" s="29" t="s">
        <v>10</v>
      </c>
      <c r="K145" s="30" t="s">
        <v>78</v>
      </c>
      <c r="L145" s="30">
        <v>3</v>
      </c>
      <c r="M145" s="640">
        <v>2</v>
      </c>
      <c r="N145" s="640">
        <v>4</v>
      </c>
      <c r="O145" s="641">
        <v>1</v>
      </c>
      <c r="P145" s="33">
        <v>324</v>
      </c>
      <c r="Q145" s="666" t="s">
        <v>47</v>
      </c>
      <c r="R145" s="421">
        <v>43</v>
      </c>
      <c r="S145" s="459">
        <v>10000</v>
      </c>
      <c r="T145" s="821">
        <v>0</v>
      </c>
      <c r="U145" s="821">
        <v>10000</v>
      </c>
      <c r="V145" s="459">
        <v>10000</v>
      </c>
      <c r="W145" s="459">
        <v>10000</v>
      </c>
    </row>
    <row r="146" spans="2:23" ht="15" customHeight="1" x14ac:dyDescent="0.25">
      <c r="B146" s="97" t="s">
        <v>105</v>
      </c>
      <c r="C146" s="7" t="s">
        <v>5</v>
      </c>
      <c r="D146" s="11" t="s">
        <v>353</v>
      </c>
      <c r="E146" s="8" t="s">
        <v>6</v>
      </c>
      <c r="F146" s="10"/>
      <c r="G146" s="10"/>
      <c r="H146" s="9" t="s">
        <v>36</v>
      </c>
      <c r="I146" s="10" t="s">
        <v>9</v>
      </c>
      <c r="J146" s="19" t="s">
        <v>10</v>
      </c>
      <c r="K146" s="20" t="s">
        <v>78</v>
      </c>
      <c r="L146" s="26">
        <v>3</v>
      </c>
      <c r="M146" s="27">
        <v>2</v>
      </c>
      <c r="N146" s="27">
        <v>9</v>
      </c>
      <c r="O146" s="27">
        <v>1</v>
      </c>
      <c r="P146" s="39">
        <v>329</v>
      </c>
      <c r="Q146" s="40" t="s">
        <v>39</v>
      </c>
      <c r="R146" s="421">
        <v>43</v>
      </c>
      <c r="S146" s="459">
        <v>1200000</v>
      </c>
      <c r="T146" s="821">
        <v>925808</v>
      </c>
      <c r="U146" s="821">
        <v>1200000</v>
      </c>
      <c r="V146" s="459">
        <v>1200000</v>
      </c>
      <c r="W146" s="459">
        <v>1200000</v>
      </c>
    </row>
    <row r="147" spans="2:23" ht="15" customHeight="1" x14ac:dyDescent="0.25">
      <c r="B147" s="97" t="s">
        <v>105</v>
      </c>
      <c r="C147" s="7" t="s">
        <v>5</v>
      </c>
      <c r="D147" s="11" t="s">
        <v>353</v>
      </c>
      <c r="E147" s="8" t="s">
        <v>6</v>
      </c>
      <c r="F147" s="10"/>
      <c r="G147" s="10"/>
      <c r="H147" s="9" t="s">
        <v>36</v>
      </c>
      <c r="I147" s="10" t="s">
        <v>9</v>
      </c>
      <c r="J147" s="29" t="s">
        <v>10</v>
      </c>
      <c r="K147" s="30" t="s">
        <v>78</v>
      </c>
      <c r="L147" s="31">
        <v>4</v>
      </c>
      <c r="M147" s="32">
        <v>2</v>
      </c>
      <c r="N147" s="32">
        <v>2</v>
      </c>
      <c r="O147" s="641">
        <v>1</v>
      </c>
      <c r="P147" s="744">
        <v>422</v>
      </c>
      <c r="Q147" s="745" t="s">
        <v>67</v>
      </c>
      <c r="R147" s="421">
        <v>43</v>
      </c>
      <c r="S147" s="459">
        <v>50000</v>
      </c>
      <c r="T147" s="821">
        <v>0</v>
      </c>
      <c r="U147" s="821">
        <v>50000</v>
      </c>
      <c r="V147" s="459">
        <v>50000</v>
      </c>
      <c r="W147" s="459">
        <v>50000</v>
      </c>
    </row>
    <row r="148" spans="2:23" ht="15" customHeight="1" x14ac:dyDescent="0.25">
      <c r="B148" s="97" t="s">
        <v>105</v>
      </c>
      <c r="C148" s="7" t="s">
        <v>5</v>
      </c>
      <c r="D148" s="11" t="s">
        <v>353</v>
      </c>
      <c r="E148" s="8" t="s">
        <v>6</v>
      </c>
      <c r="F148" s="10"/>
      <c r="G148" s="10"/>
      <c r="H148" s="9" t="s">
        <v>36</v>
      </c>
      <c r="I148" s="10" t="s">
        <v>9</v>
      </c>
      <c r="J148" s="29" t="s">
        <v>10</v>
      </c>
      <c r="K148" s="30" t="s">
        <v>78</v>
      </c>
      <c r="L148" s="31">
        <v>4</v>
      </c>
      <c r="M148" s="32">
        <v>2</v>
      </c>
      <c r="N148" s="32">
        <v>2</v>
      </c>
      <c r="O148" s="641">
        <v>7</v>
      </c>
      <c r="P148" s="744">
        <v>422</v>
      </c>
      <c r="Q148" s="745" t="s">
        <v>70</v>
      </c>
      <c r="R148" s="421">
        <v>43</v>
      </c>
      <c r="S148" s="459">
        <v>40000</v>
      </c>
      <c r="T148" s="821">
        <v>0</v>
      </c>
      <c r="U148" s="821">
        <v>40000</v>
      </c>
      <c r="V148" s="459">
        <v>40000</v>
      </c>
      <c r="W148" s="459">
        <v>40000</v>
      </c>
    </row>
    <row r="149" spans="2:23" ht="15" customHeight="1" x14ac:dyDescent="0.25">
      <c r="B149" s="97" t="s">
        <v>105</v>
      </c>
      <c r="C149" s="7" t="s">
        <v>5</v>
      </c>
      <c r="D149" s="11" t="s">
        <v>355</v>
      </c>
      <c r="E149" s="8" t="s">
        <v>6</v>
      </c>
      <c r="F149" s="8" t="s">
        <v>7</v>
      </c>
      <c r="G149" s="8" t="s">
        <v>8</v>
      </c>
      <c r="H149" s="9" t="s">
        <v>36</v>
      </c>
      <c r="I149" s="10" t="s">
        <v>9</v>
      </c>
      <c r="J149" s="14" t="s">
        <v>10</v>
      </c>
      <c r="K149" s="15" t="s">
        <v>79</v>
      </c>
      <c r="L149" s="15"/>
      <c r="M149" s="16"/>
      <c r="N149" s="16"/>
      <c r="O149" s="16"/>
      <c r="P149" s="17"/>
      <c r="Q149" s="18" t="s">
        <v>80</v>
      </c>
      <c r="R149" s="420">
        <v>43</v>
      </c>
      <c r="S149" s="472">
        <f>SUM(S150:S155)</f>
        <v>550000</v>
      </c>
      <c r="T149" s="670">
        <f t="shared" ref="T149" si="115">SUM(T150:T155)</f>
        <v>83938</v>
      </c>
      <c r="U149" s="670">
        <f>SUM(U150:U155)</f>
        <v>850000</v>
      </c>
      <c r="V149" s="670">
        <f>SUM(V150:V155)</f>
        <v>600000</v>
      </c>
      <c r="W149" s="472">
        <f t="shared" ref="W149" si="116">SUM(W150:W155)</f>
        <v>650000</v>
      </c>
    </row>
    <row r="150" spans="2:23" ht="15" customHeight="1" x14ac:dyDescent="0.25">
      <c r="B150" s="97" t="s">
        <v>105</v>
      </c>
      <c r="C150" s="7" t="s">
        <v>5</v>
      </c>
      <c r="D150" s="11" t="s">
        <v>355</v>
      </c>
      <c r="E150" s="8" t="s">
        <v>6</v>
      </c>
      <c r="F150" s="10"/>
      <c r="G150" s="10"/>
      <c r="H150" s="9" t="s">
        <v>36</v>
      </c>
      <c r="I150" s="10" t="s">
        <v>9</v>
      </c>
      <c r="J150" s="19" t="s">
        <v>10</v>
      </c>
      <c r="K150" s="20" t="s">
        <v>79</v>
      </c>
      <c r="L150" s="35">
        <v>3</v>
      </c>
      <c r="M150" s="36">
        <v>2</v>
      </c>
      <c r="N150" s="36">
        <v>1</v>
      </c>
      <c r="O150" s="36">
        <v>1</v>
      </c>
      <c r="P150" s="23">
        <v>321</v>
      </c>
      <c r="Q150" s="24" t="s">
        <v>17</v>
      </c>
      <c r="R150" s="421">
        <v>43</v>
      </c>
      <c r="S150" s="821">
        <v>100000</v>
      </c>
      <c r="T150" s="821">
        <v>34512</v>
      </c>
      <c r="U150" s="821">
        <v>100000</v>
      </c>
      <c r="V150" s="821">
        <v>150000</v>
      </c>
      <c r="W150" s="821">
        <v>200000</v>
      </c>
    </row>
    <row r="151" spans="2:23" ht="15" customHeight="1" x14ac:dyDescent="0.25">
      <c r="B151" s="97" t="s">
        <v>105</v>
      </c>
      <c r="C151" s="7" t="s">
        <v>5</v>
      </c>
      <c r="D151" s="11" t="s">
        <v>355</v>
      </c>
      <c r="E151" s="8" t="s">
        <v>6</v>
      </c>
      <c r="F151" s="10"/>
      <c r="G151" s="10"/>
      <c r="H151" s="9" t="s">
        <v>36</v>
      </c>
      <c r="I151" s="10" t="s">
        <v>9</v>
      </c>
      <c r="J151" s="19" t="s">
        <v>10</v>
      </c>
      <c r="K151" s="20" t="s">
        <v>79</v>
      </c>
      <c r="L151" s="26">
        <v>3</v>
      </c>
      <c r="M151" s="27">
        <v>2</v>
      </c>
      <c r="N151" s="27">
        <v>3</v>
      </c>
      <c r="O151" s="27">
        <v>7</v>
      </c>
      <c r="P151" s="39">
        <v>323</v>
      </c>
      <c r="Q151" s="37" t="s">
        <v>30</v>
      </c>
      <c r="R151" s="421">
        <v>43</v>
      </c>
      <c r="S151" s="821">
        <v>200000</v>
      </c>
      <c r="T151" s="821">
        <v>11348</v>
      </c>
      <c r="U151" s="821">
        <v>200000</v>
      </c>
      <c r="V151" s="821">
        <v>200000</v>
      </c>
      <c r="W151" s="821">
        <v>200000</v>
      </c>
    </row>
    <row r="152" spans="2:23" ht="15" customHeight="1" x14ac:dyDescent="0.25">
      <c r="B152" s="97" t="s">
        <v>105</v>
      </c>
      <c r="C152" s="7" t="s">
        <v>5</v>
      </c>
      <c r="D152" s="11" t="s">
        <v>355</v>
      </c>
      <c r="E152" s="8" t="s">
        <v>6</v>
      </c>
      <c r="F152" s="10"/>
      <c r="G152" s="10"/>
      <c r="H152" s="9" t="s">
        <v>36</v>
      </c>
      <c r="I152" s="10" t="s">
        <v>9</v>
      </c>
      <c r="J152" s="29" t="s">
        <v>10</v>
      </c>
      <c r="K152" s="30" t="s">
        <v>79</v>
      </c>
      <c r="L152" s="31">
        <v>3</v>
      </c>
      <c r="M152" s="32">
        <v>2</v>
      </c>
      <c r="N152" s="32">
        <v>3</v>
      </c>
      <c r="O152" s="32">
        <v>8</v>
      </c>
      <c r="P152" s="628">
        <v>323</v>
      </c>
      <c r="Q152" s="72" t="s">
        <v>38</v>
      </c>
      <c r="R152" s="421">
        <v>43</v>
      </c>
      <c r="S152" s="821">
        <v>50000</v>
      </c>
      <c r="T152" s="821">
        <v>0</v>
      </c>
      <c r="U152" s="821">
        <v>50000</v>
      </c>
      <c r="V152" s="821">
        <v>50000</v>
      </c>
      <c r="W152" s="821">
        <v>50000</v>
      </c>
    </row>
    <row r="153" spans="2:23" ht="15" customHeight="1" x14ac:dyDescent="0.25">
      <c r="B153" s="97" t="s">
        <v>105</v>
      </c>
      <c r="C153" s="7" t="s">
        <v>5</v>
      </c>
      <c r="D153" s="11" t="s">
        <v>355</v>
      </c>
      <c r="E153" s="8" t="s">
        <v>6</v>
      </c>
      <c r="F153" s="10"/>
      <c r="G153" s="10"/>
      <c r="H153" s="9" t="s">
        <v>36</v>
      </c>
      <c r="I153" s="10" t="s">
        <v>9</v>
      </c>
      <c r="J153" s="19" t="s">
        <v>10</v>
      </c>
      <c r="K153" s="20" t="s">
        <v>79</v>
      </c>
      <c r="L153" s="20">
        <v>3</v>
      </c>
      <c r="M153" s="12">
        <v>2</v>
      </c>
      <c r="N153" s="12">
        <v>4</v>
      </c>
      <c r="O153" s="38">
        <v>1</v>
      </c>
      <c r="P153" s="25">
        <v>324</v>
      </c>
      <c r="Q153" s="87" t="s">
        <v>47</v>
      </c>
      <c r="R153" s="421">
        <v>43</v>
      </c>
      <c r="S153" s="821">
        <v>150000</v>
      </c>
      <c r="T153" s="821">
        <v>38078</v>
      </c>
      <c r="U153" s="821">
        <v>150000</v>
      </c>
      <c r="V153" s="821">
        <v>150000</v>
      </c>
      <c r="W153" s="821">
        <v>150000</v>
      </c>
    </row>
    <row r="154" spans="2:23" ht="15" customHeight="1" x14ac:dyDescent="0.25">
      <c r="B154" s="97" t="s">
        <v>105</v>
      </c>
      <c r="C154" s="7" t="s">
        <v>5</v>
      </c>
      <c r="D154" s="11" t="s">
        <v>355</v>
      </c>
      <c r="E154" s="8" t="s">
        <v>6</v>
      </c>
      <c r="F154" s="10"/>
      <c r="G154" s="10"/>
      <c r="H154" s="9" t="s">
        <v>36</v>
      </c>
      <c r="I154" s="10" t="s">
        <v>9</v>
      </c>
      <c r="J154" s="29" t="s">
        <v>10</v>
      </c>
      <c r="K154" s="30" t="s">
        <v>79</v>
      </c>
      <c r="L154" s="30">
        <v>4</v>
      </c>
      <c r="M154" s="640">
        <v>1</v>
      </c>
      <c r="N154" s="640">
        <v>2</v>
      </c>
      <c r="O154" s="641">
        <v>3</v>
      </c>
      <c r="P154" s="641">
        <v>412</v>
      </c>
      <c r="Q154" s="746" t="s">
        <v>53</v>
      </c>
      <c r="R154" s="421">
        <v>43</v>
      </c>
      <c r="S154" s="821">
        <v>50000</v>
      </c>
      <c r="T154" s="821">
        <v>0</v>
      </c>
      <c r="U154" s="821">
        <v>50000</v>
      </c>
      <c r="V154" s="821">
        <v>50000</v>
      </c>
      <c r="W154" s="821">
        <v>50000</v>
      </c>
    </row>
    <row r="155" spans="2:23" ht="15" customHeight="1" x14ac:dyDescent="0.25">
      <c r="B155" s="97" t="s">
        <v>105</v>
      </c>
      <c r="C155" s="7" t="s">
        <v>5</v>
      </c>
      <c r="D155" s="11" t="s">
        <v>355</v>
      </c>
      <c r="E155" s="8" t="s">
        <v>6</v>
      </c>
      <c r="F155" s="10"/>
      <c r="G155" s="10"/>
      <c r="H155" s="9" t="s">
        <v>36</v>
      </c>
      <c r="I155" s="10" t="s">
        <v>9</v>
      </c>
      <c r="J155" s="29" t="s">
        <v>10</v>
      </c>
      <c r="K155" s="30" t="s">
        <v>79</v>
      </c>
      <c r="L155" s="30">
        <v>4</v>
      </c>
      <c r="M155" s="640">
        <v>2</v>
      </c>
      <c r="N155" s="640">
        <v>3</v>
      </c>
      <c r="O155" s="641">
        <v>1</v>
      </c>
      <c r="P155" s="641">
        <v>423</v>
      </c>
      <c r="Q155" s="749" t="s">
        <v>324</v>
      </c>
      <c r="R155" s="415">
        <v>43</v>
      </c>
      <c r="S155" s="955"/>
      <c r="T155" s="1001"/>
      <c r="U155" s="1054">
        <v>300000</v>
      </c>
      <c r="V155" s="1054"/>
      <c r="W155" s="827"/>
    </row>
    <row r="156" spans="2:23" ht="25.5" customHeight="1" x14ac:dyDescent="0.25">
      <c r="B156" s="97" t="s">
        <v>105</v>
      </c>
      <c r="C156" s="7" t="s">
        <v>5</v>
      </c>
      <c r="D156" s="11" t="s">
        <v>354</v>
      </c>
      <c r="E156" s="8" t="s">
        <v>6</v>
      </c>
      <c r="F156" s="10" t="s">
        <v>7</v>
      </c>
      <c r="G156" s="10" t="s">
        <v>8</v>
      </c>
      <c r="H156" s="9" t="s">
        <v>41</v>
      </c>
      <c r="I156" s="13" t="s">
        <v>46</v>
      </c>
      <c r="J156" s="14" t="s">
        <v>10</v>
      </c>
      <c r="K156" s="15" t="s">
        <v>85</v>
      </c>
      <c r="L156" s="15"/>
      <c r="M156" s="16"/>
      <c r="N156" s="16"/>
      <c r="O156" s="16"/>
      <c r="P156" s="17"/>
      <c r="Q156" s="18" t="s">
        <v>81</v>
      </c>
      <c r="R156" s="413">
        <v>11</v>
      </c>
      <c r="S156" s="472">
        <f>SUM(S157)</f>
        <v>300000</v>
      </c>
      <c r="T156" s="670">
        <f t="shared" ref="T156:W156" si="117">SUM(T157)</f>
        <v>66000</v>
      </c>
      <c r="U156" s="670">
        <f t="shared" si="117"/>
        <v>100000</v>
      </c>
      <c r="V156" s="670">
        <f t="shared" si="117"/>
        <v>100000</v>
      </c>
      <c r="W156" s="472">
        <f t="shared" si="117"/>
        <v>100000</v>
      </c>
    </row>
    <row r="157" spans="2:23" ht="15" customHeight="1" x14ac:dyDescent="0.25">
      <c r="B157" s="97" t="s">
        <v>105</v>
      </c>
      <c r="C157" s="7" t="s">
        <v>5</v>
      </c>
      <c r="D157" s="11" t="s">
        <v>354</v>
      </c>
      <c r="E157" s="8" t="s">
        <v>6</v>
      </c>
      <c r="F157" s="10"/>
      <c r="G157" s="10"/>
      <c r="H157" s="9" t="s">
        <v>41</v>
      </c>
      <c r="I157" s="13" t="s">
        <v>46</v>
      </c>
      <c r="J157" s="19" t="s">
        <v>10</v>
      </c>
      <c r="K157" s="20" t="s">
        <v>85</v>
      </c>
      <c r="L157" s="20">
        <v>3</v>
      </c>
      <c r="M157" s="12">
        <v>2</v>
      </c>
      <c r="N157" s="12">
        <v>3</v>
      </c>
      <c r="O157" s="12">
        <v>7</v>
      </c>
      <c r="P157" s="25">
        <v>323</v>
      </c>
      <c r="Q157" s="37" t="s">
        <v>30</v>
      </c>
      <c r="R157" s="414">
        <v>11</v>
      </c>
      <c r="S157" s="459">
        <v>300000</v>
      </c>
      <c r="T157" s="821">
        <v>66000</v>
      </c>
      <c r="U157" s="821">
        <v>100000</v>
      </c>
      <c r="V157" s="459">
        <v>100000</v>
      </c>
      <c r="W157" s="459">
        <v>100000</v>
      </c>
    </row>
    <row r="158" spans="2:23" ht="25.5" customHeight="1" x14ac:dyDescent="0.25">
      <c r="B158" s="97" t="s">
        <v>105</v>
      </c>
      <c r="C158" s="7" t="s">
        <v>5</v>
      </c>
      <c r="D158" s="11" t="s">
        <v>354</v>
      </c>
      <c r="E158" s="8" t="s">
        <v>6</v>
      </c>
      <c r="F158" s="8" t="s">
        <v>7</v>
      </c>
      <c r="G158" s="8" t="s">
        <v>8</v>
      </c>
      <c r="H158" s="9" t="s">
        <v>41</v>
      </c>
      <c r="I158" s="13" t="s">
        <v>46</v>
      </c>
      <c r="J158" s="14" t="s">
        <v>10</v>
      </c>
      <c r="K158" s="15" t="s">
        <v>82</v>
      </c>
      <c r="L158" s="15"/>
      <c r="M158" s="16"/>
      <c r="N158" s="16"/>
      <c r="O158" s="16"/>
      <c r="P158" s="17"/>
      <c r="Q158" s="18" t="s">
        <v>83</v>
      </c>
      <c r="R158" s="413">
        <v>11</v>
      </c>
      <c r="S158" s="472">
        <f>SUM(S159:S159)</f>
        <v>100000</v>
      </c>
      <c r="T158" s="670">
        <f t="shared" ref="T158:W158" si="118">SUM(T159:T159)</f>
        <v>0</v>
      </c>
      <c r="U158" s="670">
        <f t="shared" si="118"/>
        <v>100000</v>
      </c>
      <c r="V158" s="670">
        <f t="shared" si="118"/>
        <v>100000</v>
      </c>
      <c r="W158" s="472">
        <f t="shared" si="118"/>
        <v>100000</v>
      </c>
    </row>
    <row r="159" spans="2:23" ht="15" customHeight="1" x14ac:dyDescent="0.25">
      <c r="B159" s="97" t="s">
        <v>105</v>
      </c>
      <c r="C159" s="7" t="s">
        <v>5</v>
      </c>
      <c r="D159" s="11" t="s">
        <v>354</v>
      </c>
      <c r="E159" s="8" t="s">
        <v>6</v>
      </c>
      <c r="F159" s="10"/>
      <c r="G159" s="10"/>
      <c r="H159" s="9" t="s">
        <v>41</v>
      </c>
      <c r="I159" s="13" t="s">
        <v>46</v>
      </c>
      <c r="J159" s="19" t="s">
        <v>10</v>
      </c>
      <c r="K159" s="20" t="s">
        <v>82</v>
      </c>
      <c r="L159" s="26">
        <v>3</v>
      </c>
      <c r="M159" s="27">
        <v>6</v>
      </c>
      <c r="N159" s="27">
        <v>3</v>
      </c>
      <c r="O159" s="27">
        <v>1</v>
      </c>
      <c r="P159" s="39">
        <v>363</v>
      </c>
      <c r="Q159" s="24" t="s">
        <v>60</v>
      </c>
      <c r="R159" s="414">
        <v>11</v>
      </c>
      <c r="S159" s="459">
        <v>100000</v>
      </c>
      <c r="T159" s="821">
        <v>0</v>
      </c>
      <c r="U159" s="821">
        <v>100000</v>
      </c>
      <c r="V159" s="459">
        <v>100000</v>
      </c>
      <c r="W159" s="459">
        <v>100000</v>
      </c>
    </row>
    <row r="160" spans="2:23" ht="25.5" customHeight="1" x14ac:dyDescent="0.25">
      <c r="B160" s="97" t="s">
        <v>105</v>
      </c>
      <c r="C160" s="7" t="s">
        <v>5</v>
      </c>
      <c r="D160" s="11" t="s">
        <v>353</v>
      </c>
      <c r="E160" s="8" t="s">
        <v>6</v>
      </c>
      <c r="F160" s="8" t="s">
        <v>7</v>
      </c>
      <c r="G160" s="8" t="s">
        <v>8</v>
      </c>
      <c r="H160" s="9" t="s">
        <v>36</v>
      </c>
      <c r="I160" s="13" t="s">
        <v>46</v>
      </c>
      <c r="J160" s="85" t="s">
        <v>10</v>
      </c>
      <c r="K160" s="78" t="s">
        <v>91</v>
      </c>
      <c r="L160" s="78"/>
      <c r="M160" s="79"/>
      <c r="N160" s="79"/>
      <c r="O160" s="79"/>
      <c r="P160" s="80"/>
      <c r="Q160" s="81" t="s">
        <v>256</v>
      </c>
      <c r="R160" s="423">
        <v>11</v>
      </c>
      <c r="S160" s="472">
        <f>SUM(S161:S168)</f>
        <v>1745000</v>
      </c>
      <c r="T160" s="670">
        <f t="shared" ref="T160" si="119">SUM(T161:T168)</f>
        <v>1048009</v>
      </c>
      <c r="U160" s="670">
        <f t="shared" ref="U160" si="120">SUM(U161:U168)</f>
        <v>205000</v>
      </c>
      <c r="V160" s="670">
        <f t="shared" ref="V160" si="121">SUM(V161:V168)</f>
        <v>290000</v>
      </c>
      <c r="W160" s="472">
        <f t="shared" ref="W160" si="122">SUM(W161:W168)</f>
        <v>295000</v>
      </c>
    </row>
    <row r="161" spans="2:23" ht="15" customHeight="1" x14ac:dyDescent="0.25">
      <c r="B161" s="97" t="s">
        <v>105</v>
      </c>
      <c r="C161" s="7" t="s">
        <v>5</v>
      </c>
      <c r="D161" s="11" t="s">
        <v>353</v>
      </c>
      <c r="E161" s="8" t="s">
        <v>6</v>
      </c>
      <c r="F161" s="13"/>
      <c r="G161" s="13"/>
      <c r="H161" s="9" t="s">
        <v>36</v>
      </c>
      <c r="I161" s="13" t="s">
        <v>46</v>
      </c>
      <c r="J161" s="86" t="s">
        <v>10</v>
      </c>
      <c r="K161" s="82" t="s">
        <v>91</v>
      </c>
      <c r="L161" s="74">
        <v>3</v>
      </c>
      <c r="M161" s="75">
        <v>2</v>
      </c>
      <c r="N161" s="75">
        <v>1</v>
      </c>
      <c r="O161" s="75">
        <v>1</v>
      </c>
      <c r="P161" s="23">
        <v>321</v>
      </c>
      <c r="Q161" s="76" t="s">
        <v>17</v>
      </c>
      <c r="R161" s="422">
        <v>11</v>
      </c>
      <c r="S161" s="459">
        <v>30000</v>
      </c>
      <c r="T161" s="821">
        <v>20125</v>
      </c>
      <c r="U161" s="821">
        <v>30000</v>
      </c>
      <c r="V161" s="459">
        <v>30000</v>
      </c>
      <c r="W161" s="459">
        <v>35000</v>
      </c>
    </row>
    <row r="162" spans="2:23" ht="15" customHeight="1" x14ac:dyDescent="0.25">
      <c r="B162" s="97" t="s">
        <v>105</v>
      </c>
      <c r="C162" s="7" t="s">
        <v>5</v>
      </c>
      <c r="D162" s="11" t="s">
        <v>353</v>
      </c>
      <c r="E162" s="8" t="s">
        <v>6</v>
      </c>
      <c r="F162" s="13"/>
      <c r="G162" s="13"/>
      <c r="H162" s="9" t="s">
        <v>36</v>
      </c>
      <c r="I162" s="13" t="s">
        <v>46</v>
      </c>
      <c r="J162" s="86" t="s">
        <v>10</v>
      </c>
      <c r="K162" s="82" t="s">
        <v>91</v>
      </c>
      <c r="L162" s="83">
        <v>3</v>
      </c>
      <c r="M162" s="84">
        <v>2</v>
      </c>
      <c r="N162" s="84">
        <v>3</v>
      </c>
      <c r="O162" s="642">
        <v>7</v>
      </c>
      <c r="P162" s="77">
        <v>323</v>
      </c>
      <c r="Q162" s="37" t="s">
        <v>30</v>
      </c>
      <c r="R162" s="414">
        <v>11</v>
      </c>
      <c r="S162" s="459">
        <v>100000</v>
      </c>
      <c r="T162" s="821">
        <v>0</v>
      </c>
      <c r="U162" s="821">
        <v>50000</v>
      </c>
      <c r="V162" s="459">
        <v>35000</v>
      </c>
      <c r="W162" s="459">
        <v>35000</v>
      </c>
    </row>
    <row r="163" spans="2:23" ht="15" customHeight="1" x14ac:dyDescent="0.25">
      <c r="B163" s="97" t="s">
        <v>105</v>
      </c>
      <c r="C163" s="7" t="s">
        <v>5</v>
      </c>
      <c r="D163" s="11" t="s">
        <v>353</v>
      </c>
      <c r="E163" s="8" t="s">
        <v>6</v>
      </c>
      <c r="F163" s="13"/>
      <c r="G163" s="13"/>
      <c r="H163" s="9" t="s">
        <v>36</v>
      </c>
      <c r="I163" s="13" t="s">
        <v>46</v>
      </c>
      <c r="J163" s="86" t="s">
        <v>10</v>
      </c>
      <c r="K163" s="82" t="s">
        <v>91</v>
      </c>
      <c r="L163" s="752">
        <v>3</v>
      </c>
      <c r="M163" s="753">
        <v>2</v>
      </c>
      <c r="N163" s="753">
        <v>3</v>
      </c>
      <c r="O163" s="754">
        <v>9</v>
      </c>
      <c r="P163" s="704">
        <v>323</v>
      </c>
      <c r="Q163" s="72" t="s">
        <v>45</v>
      </c>
      <c r="R163" s="415">
        <v>11</v>
      </c>
      <c r="S163" s="459">
        <v>50000</v>
      </c>
      <c r="T163" s="821">
        <v>0</v>
      </c>
      <c r="U163" s="821">
        <v>50000</v>
      </c>
      <c r="V163" s="459">
        <v>50000</v>
      </c>
      <c r="W163" s="459">
        <v>50000</v>
      </c>
    </row>
    <row r="164" spans="2:23" ht="15" customHeight="1" x14ac:dyDescent="0.25">
      <c r="B164" s="97" t="s">
        <v>105</v>
      </c>
      <c r="C164" s="7" t="s">
        <v>5</v>
      </c>
      <c r="D164" s="11" t="s">
        <v>353</v>
      </c>
      <c r="E164" s="8" t="s">
        <v>6</v>
      </c>
      <c r="F164" s="13"/>
      <c r="G164" s="13"/>
      <c r="H164" s="9" t="s">
        <v>36</v>
      </c>
      <c r="I164" s="13" t="s">
        <v>46</v>
      </c>
      <c r="J164" s="86" t="s">
        <v>10</v>
      </c>
      <c r="K164" s="82" t="s">
        <v>91</v>
      </c>
      <c r="L164" s="20">
        <v>3</v>
      </c>
      <c r="M164" s="12">
        <v>2</v>
      </c>
      <c r="N164" s="12">
        <v>9</v>
      </c>
      <c r="O164" s="12">
        <v>1</v>
      </c>
      <c r="P164" s="25">
        <v>329</v>
      </c>
      <c r="Q164" s="40" t="s">
        <v>39</v>
      </c>
      <c r="R164" s="414">
        <v>11</v>
      </c>
      <c r="S164" s="459">
        <v>30000</v>
      </c>
      <c r="T164" s="821">
        <v>43884</v>
      </c>
      <c r="U164" s="821">
        <v>30000</v>
      </c>
      <c r="V164" s="459">
        <v>30000</v>
      </c>
      <c r="W164" s="459">
        <v>30000</v>
      </c>
    </row>
    <row r="165" spans="2:23" ht="15" customHeight="1" x14ac:dyDescent="0.25">
      <c r="B165" s="97" t="s">
        <v>105</v>
      </c>
      <c r="C165" s="7" t="s">
        <v>5</v>
      </c>
      <c r="D165" s="11" t="s">
        <v>353</v>
      </c>
      <c r="E165" s="8" t="s">
        <v>6</v>
      </c>
      <c r="F165" s="13"/>
      <c r="G165" s="13"/>
      <c r="H165" s="9" t="s">
        <v>36</v>
      </c>
      <c r="I165" s="13" t="s">
        <v>46</v>
      </c>
      <c r="J165" s="747" t="s">
        <v>10</v>
      </c>
      <c r="K165" s="748" t="s">
        <v>91</v>
      </c>
      <c r="L165" s="656">
        <v>3</v>
      </c>
      <c r="M165" s="703">
        <v>2</v>
      </c>
      <c r="N165" s="703">
        <v>9</v>
      </c>
      <c r="O165" s="703">
        <v>4</v>
      </c>
      <c r="P165" s="699">
        <v>329</v>
      </c>
      <c r="Q165" s="34" t="s">
        <v>40</v>
      </c>
      <c r="R165" s="415">
        <v>11</v>
      </c>
      <c r="S165" s="459">
        <v>20000</v>
      </c>
      <c r="T165" s="821">
        <v>0</v>
      </c>
      <c r="U165" s="821">
        <v>20000</v>
      </c>
      <c r="V165" s="459">
        <v>20000</v>
      </c>
      <c r="W165" s="459">
        <v>20000</v>
      </c>
    </row>
    <row r="166" spans="2:23" ht="15" customHeight="1" x14ac:dyDescent="0.25">
      <c r="B166" s="97" t="s">
        <v>105</v>
      </c>
      <c r="C166" s="7" t="s">
        <v>5</v>
      </c>
      <c r="D166" s="11" t="s">
        <v>353</v>
      </c>
      <c r="E166" s="8" t="s">
        <v>6</v>
      </c>
      <c r="F166" s="13"/>
      <c r="G166" s="13"/>
      <c r="H166" s="9" t="s">
        <v>36</v>
      </c>
      <c r="I166" s="13" t="s">
        <v>46</v>
      </c>
      <c r="J166" s="86" t="s">
        <v>10</v>
      </c>
      <c r="K166" s="82" t="s">
        <v>91</v>
      </c>
      <c r="L166" s="35">
        <v>3</v>
      </c>
      <c r="M166" s="36">
        <v>2</v>
      </c>
      <c r="N166" s="36">
        <v>9</v>
      </c>
      <c r="O166" s="36">
        <v>9</v>
      </c>
      <c r="P166" s="23">
        <v>329</v>
      </c>
      <c r="Q166" s="24" t="s">
        <v>84</v>
      </c>
      <c r="R166" s="414">
        <v>11</v>
      </c>
      <c r="S166" s="459">
        <v>15000</v>
      </c>
      <c r="T166" s="821">
        <v>0</v>
      </c>
      <c r="U166" s="821">
        <v>15000</v>
      </c>
      <c r="V166" s="459">
        <v>15000</v>
      </c>
      <c r="W166" s="459">
        <v>15000</v>
      </c>
    </row>
    <row r="167" spans="2:23" ht="15" customHeight="1" x14ac:dyDescent="0.25">
      <c r="B167" s="456" t="s">
        <v>105</v>
      </c>
      <c r="C167" s="7" t="s">
        <v>5</v>
      </c>
      <c r="D167" s="11" t="s">
        <v>353</v>
      </c>
      <c r="E167" s="8" t="s">
        <v>6</v>
      </c>
      <c r="F167" s="13"/>
      <c r="G167" s="13"/>
      <c r="H167" s="9" t="s">
        <v>36</v>
      </c>
      <c r="I167" s="13" t="s">
        <v>46</v>
      </c>
      <c r="J167" s="86" t="s">
        <v>10</v>
      </c>
      <c r="K167" s="652" t="s">
        <v>91</v>
      </c>
      <c r="L167" s="35">
        <v>3</v>
      </c>
      <c r="M167" s="36">
        <v>6</v>
      </c>
      <c r="N167" s="36">
        <v>3</v>
      </c>
      <c r="O167" s="38">
        <v>2</v>
      </c>
      <c r="P167" s="77">
        <v>363</v>
      </c>
      <c r="Q167" s="698" t="s">
        <v>56</v>
      </c>
      <c r="R167" s="414">
        <v>11</v>
      </c>
      <c r="S167" s="459">
        <v>1000000</v>
      </c>
      <c r="T167" s="821">
        <v>984000</v>
      </c>
      <c r="U167" s="821"/>
      <c r="V167" s="459">
        <v>100000</v>
      </c>
      <c r="W167" s="459">
        <v>100000</v>
      </c>
    </row>
    <row r="168" spans="2:23" ht="15" customHeight="1" x14ac:dyDescent="0.25">
      <c r="B168" s="456" t="s">
        <v>105</v>
      </c>
      <c r="C168" s="7" t="s">
        <v>5</v>
      </c>
      <c r="D168" s="11" t="s">
        <v>353</v>
      </c>
      <c r="E168" s="8" t="s">
        <v>6</v>
      </c>
      <c r="F168" s="13"/>
      <c r="G168" s="13"/>
      <c r="H168" s="9" t="s">
        <v>36</v>
      </c>
      <c r="I168" s="13" t="s">
        <v>46</v>
      </c>
      <c r="J168" s="747" t="s">
        <v>10</v>
      </c>
      <c r="K168" s="918" t="s">
        <v>91</v>
      </c>
      <c r="L168" s="656">
        <v>4</v>
      </c>
      <c r="M168" s="703">
        <v>2</v>
      </c>
      <c r="N168" s="703">
        <v>6</v>
      </c>
      <c r="O168" s="641">
        <v>2</v>
      </c>
      <c r="P168" s="704">
        <v>426</v>
      </c>
      <c r="Q168" s="919" t="s">
        <v>73</v>
      </c>
      <c r="R168" s="415">
        <v>11</v>
      </c>
      <c r="S168" s="459">
        <v>500000</v>
      </c>
      <c r="T168" s="838">
        <v>0</v>
      </c>
      <c r="U168" s="821">
        <v>10000</v>
      </c>
      <c r="V168" s="459">
        <v>10000</v>
      </c>
      <c r="W168" s="459">
        <v>10000</v>
      </c>
    </row>
    <row r="169" spans="2:23" ht="25.5" customHeight="1" x14ac:dyDescent="0.25">
      <c r="B169" s="97" t="s">
        <v>105</v>
      </c>
      <c r="C169" s="7" t="s">
        <v>5</v>
      </c>
      <c r="D169" s="11" t="s">
        <v>353</v>
      </c>
      <c r="E169" s="8" t="s">
        <v>6</v>
      </c>
      <c r="F169" s="8" t="s">
        <v>7</v>
      </c>
      <c r="G169" s="8" t="s">
        <v>8</v>
      </c>
      <c r="H169" s="9" t="s">
        <v>36</v>
      </c>
      <c r="I169" s="13" t="s">
        <v>46</v>
      </c>
      <c r="J169" s="85" t="s">
        <v>10</v>
      </c>
      <c r="K169" s="78" t="s">
        <v>91</v>
      </c>
      <c r="L169" s="78"/>
      <c r="M169" s="79"/>
      <c r="N169" s="79"/>
      <c r="O169" s="79"/>
      <c r="P169" s="80"/>
      <c r="Q169" s="81" t="s">
        <v>256</v>
      </c>
      <c r="R169" s="905">
        <v>43</v>
      </c>
      <c r="S169" s="472">
        <f>SUM(S170:S171)</f>
        <v>21000000</v>
      </c>
      <c r="T169" s="670">
        <f t="shared" ref="T169" si="123">SUM(T170:T171)</f>
        <v>7153000</v>
      </c>
      <c r="U169" s="670">
        <f>SUM(U170:U171)</f>
        <v>40100000</v>
      </c>
      <c r="V169" s="670">
        <f t="shared" ref="V169" si="124">SUM(V170:V171)</f>
        <v>20000000</v>
      </c>
      <c r="W169" s="472">
        <f t="shared" ref="W169" si="125">SUM(W170:W171)</f>
        <v>20000000</v>
      </c>
    </row>
    <row r="170" spans="2:23" ht="15" customHeight="1" x14ac:dyDescent="0.25">
      <c r="B170" s="456" t="s">
        <v>105</v>
      </c>
      <c r="C170" s="7" t="s">
        <v>5</v>
      </c>
      <c r="D170" s="11" t="s">
        <v>353</v>
      </c>
      <c r="E170" s="8" t="s">
        <v>6</v>
      </c>
      <c r="F170" s="13"/>
      <c r="G170" s="13"/>
      <c r="H170" s="9" t="s">
        <v>36</v>
      </c>
      <c r="I170" s="13" t="s">
        <v>46</v>
      </c>
      <c r="J170" s="747" t="s">
        <v>10</v>
      </c>
      <c r="K170" s="918" t="s">
        <v>91</v>
      </c>
      <c r="L170" s="656">
        <v>3</v>
      </c>
      <c r="M170" s="703">
        <v>6</v>
      </c>
      <c r="N170" s="703">
        <v>3</v>
      </c>
      <c r="O170" s="641">
        <v>2</v>
      </c>
      <c r="P170" s="704">
        <v>363</v>
      </c>
      <c r="Q170" s="919" t="s">
        <v>56</v>
      </c>
      <c r="R170" s="421">
        <v>43</v>
      </c>
      <c r="S170" s="459">
        <v>20000000</v>
      </c>
      <c r="T170" s="821">
        <v>7153000</v>
      </c>
      <c r="U170" s="821">
        <v>40000000</v>
      </c>
      <c r="V170" s="459">
        <v>20000000</v>
      </c>
      <c r="W170" s="459">
        <v>20000000</v>
      </c>
    </row>
    <row r="171" spans="2:23" ht="15" customHeight="1" x14ac:dyDescent="0.25">
      <c r="B171" s="456" t="s">
        <v>105</v>
      </c>
      <c r="C171" s="7" t="s">
        <v>5</v>
      </c>
      <c r="D171" s="11" t="s">
        <v>353</v>
      </c>
      <c r="E171" s="8" t="s">
        <v>6</v>
      </c>
      <c r="F171" s="13"/>
      <c r="G171" s="13"/>
      <c r="H171" s="9" t="s">
        <v>36</v>
      </c>
      <c r="I171" s="13" t="s">
        <v>46</v>
      </c>
      <c r="J171" s="747" t="s">
        <v>10</v>
      </c>
      <c r="K171" s="918" t="s">
        <v>91</v>
      </c>
      <c r="L171" s="656">
        <v>4</v>
      </c>
      <c r="M171" s="703">
        <v>2</v>
      </c>
      <c r="N171" s="703">
        <v>6</v>
      </c>
      <c r="O171" s="641">
        <v>2</v>
      </c>
      <c r="P171" s="704">
        <v>426</v>
      </c>
      <c r="Q171" s="919" t="s">
        <v>73</v>
      </c>
      <c r="R171" s="421">
        <v>43</v>
      </c>
      <c r="S171" s="459">
        <v>1000000</v>
      </c>
      <c r="T171" s="838">
        <v>0</v>
      </c>
      <c r="U171" s="821">
        <v>100000</v>
      </c>
      <c r="V171" s="459"/>
      <c r="W171" s="459"/>
    </row>
    <row r="172" spans="2:23" ht="25.5" customHeight="1" x14ac:dyDescent="0.25">
      <c r="B172" s="456" t="s">
        <v>105</v>
      </c>
      <c r="C172" s="7" t="s">
        <v>5</v>
      </c>
      <c r="D172" s="11" t="s">
        <v>354</v>
      </c>
      <c r="E172" s="8" t="s">
        <v>6</v>
      </c>
      <c r="F172" s="13" t="s">
        <v>7</v>
      </c>
      <c r="G172" s="13" t="s">
        <v>8</v>
      </c>
      <c r="H172" s="9" t="s">
        <v>41</v>
      </c>
      <c r="I172" s="13" t="s">
        <v>46</v>
      </c>
      <c r="J172" s="643" t="s">
        <v>10</v>
      </c>
      <c r="K172" s="644" t="s">
        <v>277</v>
      </c>
      <c r="L172" s="634"/>
      <c r="M172" s="635"/>
      <c r="N172" s="635"/>
      <c r="O172" s="635"/>
      <c r="P172" s="636"/>
      <c r="Q172" s="715" t="s">
        <v>270</v>
      </c>
      <c r="R172" s="141">
        <v>12</v>
      </c>
      <c r="S172" s="795">
        <f>SUM(S173)</f>
        <v>260000</v>
      </c>
      <c r="T172" s="946">
        <f t="shared" ref="T172:W172" si="126">SUM(T173)</f>
        <v>245867</v>
      </c>
      <c r="U172" s="946">
        <f t="shared" si="126"/>
        <v>260000</v>
      </c>
      <c r="V172" s="946">
        <f t="shared" si="126"/>
        <v>260000</v>
      </c>
      <c r="W172" s="795">
        <f t="shared" si="126"/>
        <v>260000</v>
      </c>
    </row>
    <row r="173" spans="2:23" ht="15" customHeight="1" x14ac:dyDescent="0.25">
      <c r="B173" s="456" t="s">
        <v>105</v>
      </c>
      <c r="C173" s="7" t="s">
        <v>5</v>
      </c>
      <c r="D173" s="11" t="s">
        <v>354</v>
      </c>
      <c r="E173" s="8" t="s">
        <v>6</v>
      </c>
      <c r="F173" s="13"/>
      <c r="G173" s="13"/>
      <c r="H173" s="9" t="s">
        <v>41</v>
      </c>
      <c r="I173" s="13" t="s">
        <v>46</v>
      </c>
      <c r="J173" s="19" t="s">
        <v>10</v>
      </c>
      <c r="K173" s="25" t="s">
        <v>277</v>
      </c>
      <c r="L173" s="30">
        <v>3</v>
      </c>
      <c r="M173" s="640">
        <v>2</v>
      </c>
      <c r="N173" s="640">
        <v>9</v>
      </c>
      <c r="O173" s="640">
        <v>4</v>
      </c>
      <c r="P173" s="33">
        <v>329</v>
      </c>
      <c r="Q173" s="42" t="s">
        <v>40</v>
      </c>
      <c r="R173" s="876">
        <v>12</v>
      </c>
      <c r="S173" s="459">
        <v>260000</v>
      </c>
      <c r="T173" s="821">
        <v>245867</v>
      </c>
      <c r="U173" s="821">
        <v>260000</v>
      </c>
      <c r="V173" s="459">
        <v>260000</v>
      </c>
      <c r="W173" s="459">
        <v>260000</v>
      </c>
    </row>
    <row r="174" spans="2:23" ht="15" hidden="1" customHeight="1" x14ac:dyDescent="0.25">
      <c r="B174" s="97" t="s">
        <v>105</v>
      </c>
      <c r="C174" s="7" t="s">
        <v>5</v>
      </c>
      <c r="D174" s="11" t="s">
        <v>355</v>
      </c>
      <c r="E174" s="8" t="s">
        <v>6</v>
      </c>
      <c r="F174" s="13" t="s">
        <v>7</v>
      </c>
      <c r="G174" s="13" t="s">
        <v>8</v>
      </c>
      <c r="H174" s="9" t="s">
        <v>41</v>
      </c>
      <c r="I174" s="13" t="s">
        <v>46</v>
      </c>
      <c r="J174" s="14" t="s">
        <v>10</v>
      </c>
      <c r="K174" s="15" t="s">
        <v>244</v>
      </c>
      <c r="L174" s="15"/>
      <c r="M174" s="16"/>
      <c r="N174" s="16"/>
      <c r="O174" s="16"/>
      <c r="P174" s="17"/>
      <c r="Q174" s="743" t="s">
        <v>351</v>
      </c>
      <c r="R174" s="423">
        <v>11</v>
      </c>
      <c r="S174" s="696">
        <f>SUM(S175:S180)</f>
        <v>1800000</v>
      </c>
      <c r="T174" s="945">
        <f t="shared" ref="T174" si="127">SUM(T175:T180)</f>
        <v>431538</v>
      </c>
      <c r="U174" s="945">
        <f t="shared" ref="U174" si="128">SUM(U175:U180)</f>
        <v>0</v>
      </c>
      <c r="V174" s="945">
        <f t="shared" ref="V174" si="129">SUM(V175:V180)</f>
        <v>0</v>
      </c>
      <c r="W174" s="696">
        <f t="shared" ref="W174" si="130">SUM(W175:W180)</f>
        <v>0</v>
      </c>
    </row>
    <row r="175" spans="2:23" ht="15" hidden="1" customHeight="1" x14ac:dyDescent="0.25">
      <c r="B175" s="97" t="s">
        <v>105</v>
      </c>
      <c r="C175" s="7" t="s">
        <v>5</v>
      </c>
      <c r="D175" s="11" t="s">
        <v>355</v>
      </c>
      <c r="E175" s="8" t="s">
        <v>6</v>
      </c>
      <c r="F175" s="13"/>
      <c r="G175" s="13"/>
      <c r="H175" s="9" t="s">
        <v>41</v>
      </c>
      <c r="I175" s="13" t="s">
        <v>46</v>
      </c>
      <c r="J175" s="29" t="s">
        <v>10</v>
      </c>
      <c r="K175" s="30" t="s">
        <v>244</v>
      </c>
      <c r="L175" s="655">
        <v>3</v>
      </c>
      <c r="M175" s="663">
        <v>2</v>
      </c>
      <c r="N175" s="663">
        <v>3</v>
      </c>
      <c r="O175" s="664">
        <v>2</v>
      </c>
      <c r="P175" s="664">
        <v>323</v>
      </c>
      <c r="Q175" s="749" t="s">
        <v>65</v>
      </c>
      <c r="R175" s="624">
        <v>11</v>
      </c>
      <c r="S175" s="674">
        <v>300000</v>
      </c>
      <c r="T175" s="821">
        <v>165000</v>
      </c>
      <c r="U175" s="674"/>
      <c r="V175" s="674"/>
      <c r="W175" s="697"/>
    </row>
    <row r="176" spans="2:23" ht="15" hidden="1" customHeight="1" x14ac:dyDescent="0.25">
      <c r="B176" s="97" t="s">
        <v>105</v>
      </c>
      <c r="C176" s="7" t="s">
        <v>5</v>
      </c>
      <c r="D176" s="11" t="s">
        <v>355</v>
      </c>
      <c r="E176" s="8" t="s">
        <v>6</v>
      </c>
      <c r="F176" s="13"/>
      <c r="G176" s="13"/>
      <c r="H176" s="9" t="s">
        <v>41</v>
      </c>
      <c r="I176" s="13" t="s">
        <v>46</v>
      </c>
      <c r="J176" s="29" t="s">
        <v>10</v>
      </c>
      <c r="K176" s="30" t="s">
        <v>244</v>
      </c>
      <c r="L176" s="655">
        <v>3</v>
      </c>
      <c r="M176" s="663">
        <v>2</v>
      </c>
      <c r="N176" s="663">
        <v>3</v>
      </c>
      <c r="O176" s="664">
        <v>5</v>
      </c>
      <c r="P176" s="664">
        <v>323</v>
      </c>
      <c r="Q176" s="665" t="s">
        <v>28</v>
      </c>
      <c r="R176" s="624">
        <v>11</v>
      </c>
      <c r="S176" s="671">
        <v>200000</v>
      </c>
      <c r="T176" s="821">
        <v>266538</v>
      </c>
      <c r="U176" s="818"/>
      <c r="V176" s="671"/>
      <c r="W176" s="969"/>
    </row>
    <row r="177" spans="2:24" ht="15" hidden="1" customHeight="1" x14ac:dyDescent="0.25">
      <c r="B177" s="97" t="s">
        <v>105</v>
      </c>
      <c r="C177" s="7" t="s">
        <v>5</v>
      </c>
      <c r="D177" s="11" t="s">
        <v>355</v>
      </c>
      <c r="E177" s="8" t="s">
        <v>6</v>
      </c>
      <c r="F177" s="13"/>
      <c r="G177" s="13"/>
      <c r="H177" s="9" t="s">
        <v>41</v>
      </c>
      <c r="I177" s="13" t="s">
        <v>46</v>
      </c>
      <c r="J177" s="19" t="s">
        <v>10</v>
      </c>
      <c r="K177" s="20" t="s">
        <v>244</v>
      </c>
      <c r="L177" s="20">
        <v>3</v>
      </c>
      <c r="M177" s="12">
        <v>2</v>
      </c>
      <c r="N177" s="12">
        <v>3</v>
      </c>
      <c r="O177" s="38">
        <v>7</v>
      </c>
      <c r="P177" s="38">
        <v>323</v>
      </c>
      <c r="Q177" s="37" t="s">
        <v>30</v>
      </c>
      <c r="R177" s="624">
        <v>11</v>
      </c>
      <c r="S177" s="671">
        <v>1300000</v>
      </c>
      <c r="T177" s="821">
        <v>0</v>
      </c>
      <c r="U177" s="818"/>
      <c r="V177" s="671"/>
      <c r="W177" s="969"/>
    </row>
    <row r="178" spans="2:24" ht="15" hidden="1" customHeight="1" x14ac:dyDescent="0.25">
      <c r="B178" s="97" t="s">
        <v>105</v>
      </c>
      <c r="C178" s="7" t="s">
        <v>5</v>
      </c>
      <c r="D178" s="11" t="s">
        <v>355</v>
      </c>
      <c r="E178" s="8" t="s">
        <v>6</v>
      </c>
      <c r="F178" s="13"/>
      <c r="G178" s="13"/>
      <c r="H178" s="9" t="s">
        <v>41</v>
      </c>
      <c r="I178" s="13" t="s">
        <v>46</v>
      </c>
      <c r="J178" s="29" t="s">
        <v>10</v>
      </c>
      <c r="K178" s="30" t="s">
        <v>244</v>
      </c>
      <c r="L178" s="30">
        <v>3</v>
      </c>
      <c r="M178" s="640">
        <v>2</v>
      </c>
      <c r="N178" s="640">
        <v>3</v>
      </c>
      <c r="O178" s="641">
        <v>8</v>
      </c>
      <c r="P178" s="641">
        <v>323</v>
      </c>
      <c r="Q178" s="665" t="s">
        <v>38</v>
      </c>
      <c r="R178" s="624">
        <v>11</v>
      </c>
      <c r="S178" s="671"/>
      <c r="T178" s="821"/>
      <c r="U178" s="818"/>
      <c r="V178" s="671"/>
      <c r="W178" s="969"/>
    </row>
    <row r="179" spans="2:24" ht="15" hidden="1" customHeight="1" x14ac:dyDescent="0.25">
      <c r="B179" s="97" t="s">
        <v>105</v>
      </c>
      <c r="C179" s="7" t="s">
        <v>5</v>
      </c>
      <c r="D179" s="11" t="s">
        <v>355</v>
      </c>
      <c r="E179" s="8" t="s">
        <v>6</v>
      </c>
      <c r="F179" s="13"/>
      <c r="G179" s="13"/>
      <c r="H179" s="9" t="s">
        <v>41</v>
      </c>
      <c r="I179" s="13" t="s">
        <v>46</v>
      </c>
      <c r="J179" s="29" t="s">
        <v>10</v>
      </c>
      <c r="K179" s="30" t="s">
        <v>244</v>
      </c>
      <c r="L179" s="30">
        <v>4</v>
      </c>
      <c r="M179" s="640">
        <v>1</v>
      </c>
      <c r="N179" s="640">
        <v>2</v>
      </c>
      <c r="O179" s="641">
        <v>3</v>
      </c>
      <c r="P179" s="641">
        <v>412</v>
      </c>
      <c r="Q179" s="665" t="s">
        <v>53</v>
      </c>
      <c r="R179" s="624">
        <v>11</v>
      </c>
      <c r="S179" s="672"/>
      <c r="T179" s="821"/>
      <c r="U179" s="1011"/>
      <c r="V179" s="672"/>
      <c r="W179" s="970"/>
    </row>
    <row r="180" spans="2:24" ht="15" hidden="1" customHeight="1" x14ac:dyDescent="0.25">
      <c r="B180" s="97" t="s">
        <v>105</v>
      </c>
      <c r="C180" s="7" t="s">
        <v>5</v>
      </c>
      <c r="D180" s="11" t="s">
        <v>355</v>
      </c>
      <c r="E180" s="8" t="s">
        <v>6</v>
      </c>
      <c r="F180" s="13"/>
      <c r="G180" s="13"/>
      <c r="H180" s="9" t="s">
        <v>41</v>
      </c>
      <c r="I180" s="13" t="s">
        <v>46</v>
      </c>
      <c r="J180" s="29" t="s">
        <v>10</v>
      </c>
      <c r="K180" s="30" t="s">
        <v>244</v>
      </c>
      <c r="L180" s="30">
        <v>4</v>
      </c>
      <c r="M180" s="640">
        <v>2</v>
      </c>
      <c r="N180" s="640">
        <v>6</v>
      </c>
      <c r="O180" s="641">
        <v>2</v>
      </c>
      <c r="P180" s="641">
        <v>426</v>
      </c>
      <c r="Q180" s="665" t="s">
        <v>73</v>
      </c>
      <c r="R180" s="624">
        <v>11</v>
      </c>
      <c r="S180" s="672"/>
      <c r="T180" s="821"/>
      <c r="U180" s="1011"/>
      <c r="V180" s="672"/>
      <c r="W180" s="970"/>
    </row>
    <row r="181" spans="2:24" ht="15" customHeight="1" x14ac:dyDescent="0.25">
      <c r="B181" s="97" t="s">
        <v>105</v>
      </c>
      <c r="C181" s="7" t="s">
        <v>5</v>
      </c>
      <c r="D181" s="11" t="s">
        <v>355</v>
      </c>
      <c r="E181" s="8" t="s">
        <v>6</v>
      </c>
      <c r="F181" s="13" t="s">
        <v>7</v>
      </c>
      <c r="G181" s="13" t="s">
        <v>8</v>
      </c>
      <c r="H181" s="9" t="s">
        <v>41</v>
      </c>
      <c r="I181" s="13" t="s">
        <v>46</v>
      </c>
      <c r="J181" s="14" t="s">
        <v>10</v>
      </c>
      <c r="K181" s="15" t="s">
        <v>244</v>
      </c>
      <c r="L181" s="15"/>
      <c r="M181" s="16"/>
      <c r="N181" s="16"/>
      <c r="O181" s="16"/>
      <c r="P181" s="17"/>
      <c r="Q181" s="743" t="s">
        <v>351</v>
      </c>
      <c r="R181" s="420">
        <v>43</v>
      </c>
      <c r="S181" s="696">
        <f>SUM(S182:S187)</f>
        <v>4400000</v>
      </c>
      <c r="T181" s="945">
        <f t="shared" ref="T181" si="131">SUM(T182:T187)</f>
        <v>4556245</v>
      </c>
      <c r="U181" s="945">
        <f>SUM(U182:U187)</f>
        <v>6000000</v>
      </c>
      <c r="V181" s="945">
        <f t="shared" ref="V181:W181" si="132">SUM(V182:V187)</f>
        <v>5000000</v>
      </c>
      <c r="W181" s="696">
        <f t="shared" si="132"/>
        <v>5000000</v>
      </c>
    </row>
    <row r="182" spans="2:24" ht="15" customHeight="1" x14ac:dyDescent="0.25">
      <c r="B182" s="97" t="s">
        <v>105</v>
      </c>
      <c r="C182" s="7" t="s">
        <v>5</v>
      </c>
      <c r="D182" s="11" t="s">
        <v>355</v>
      </c>
      <c r="E182" s="8" t="s">
        <v>6</v>
      </c>
      <c r="F182" s="13"/>
      <c r="G182" s="13"/>
      <c r="H182" s="9" t="s">
        <v>41</v>
      </c>
      <c r="I182" s="13" t="s">
        <v>46</v>
      </c>
      <c r="J182" s="29" t="s">
        <v>10</v>
      </c>
      <c r="K182" s="30" t="s">
        <v>244</v>
      </c>
      <c r="L182" s="655">
        <v>3</v>
      </c>
      <c r="M182" s="663">
        <v>2</v>
      </c>
      <c r="N182" s="663">
        <v>3</v>
      </c>
      <c r="O182" s="664">
        <v>2</v>
      </c>
      <c r="P182" s="664">
        <v>323</v>
      </c>
      <c r="Q182" s="749" t="s">
        <v>65</v>
      </c>
      <c r="R182" s="739">
        <v>43</v>
      </c>
      <c r="S182" s="674">
        <v>1200000</v>
      </c>
      <c r="T182" s="821">
        <v>1456370</v>
      </c>
      <c r="U182" s="674">
        <v>1200000</v>
      </c>
      <c r="V182" s="674">
        <v>1200000</v>
      </c>
      <c r="W182" s="697">
        <v>1200000</v>
      </c>
    </row>
    <row r="183" spans="2:24" ht="15" customHeight="1" x14ac:dyDescent="0.25">
      <c r="B183" s="97" t="s">
        <v>105</v>
      </c>
      <c r="C183" s="7" t="s">
        <v>5</v>
      </c>
      <c r="D183" s="11" t="s">
        <v>355</v>
      </c>
      <c r="E183" s="8" t="s">
        <v>6</v>
      </c>
      <c r="F183" s="13"/>
      <c r="G183" s="13"/>
      <c r="H183" s="9" t="s">
        <v>41</v>
      </c>
      <c r="I183" s="13" t="s">
        <v>46</v>
      </c>
      <c r="J183" s="29" t="s">
        <v>10</v>
      </c>
      <c r="K183" s="30" t="s">
        <v>244</v>
      </c>
      <c r="L183" s="655">
        <v>3</v>
      </c>
      <c r="M183" s="663">
        <v>2</v>
      </c>
      <c r="N183" s="663">
        <v>3</v>
      </c>
      <c r="O183" s="664">
        <v>5</v>
      </c>
      <c r="P183" s="664">
        <v>323</v>
      </c>
      <c r="Q183" s="665" t="s">
        <v>28</v>
      </c>
      <c r="R183" s="739">
        <v>43</v>
      </c>
      <c r="S183" s="671">
        <v>500000</v>
      </c>
      <c r="T183" s="821">
        <v>124250</v>
      </c>
      <c r="U183" s="818">
        <v>500000</v>
      </c>
      <c r="V183" s="671">
        <v>500000</v>
      </c>
      <c r="W183" s="969">
        <v>500000</v>
      </c>
    </row>
    <row r="184" spans="2:24" ht="15" customHeight="1" x14ac:dyDescent="0.25">
      <c r="B184" s="97" t="s">
        <v>105</v>
      </c>
      <c r="C184" s="7" t="s">
        <v>5</v>
      </c>
      <c r="D184" s="11" t="s">
        <v>355</v>
      </c>
      <c r="E184" s="8" t="s">
        <v>6</v>
      </c>
      <c r="F184" s="13"/>
      <c r="G184" s="13"/>
      <c r="H184" s="9" t="s">
        <v>41</v>
      </c>
      <c r="I184" s="13" t="s">
        <v>46</v>
      </c>
      <c r="J184" s="29" t="s">
        <v>10</v>
      </c>
      <c r="K184" s="30" t="s">
        <v>244</v>
      </c>
      <c r="L184" s="30">
        <v>3</v>
      </c>
      <c r="M184" s="640">
        <v>2</v>
      </c>
      <c r="N184" s="640">
        <v>3</v>
      </c>
      <c r="O184" s="641">
        <v>7</v>
      </c>
      <c r="P184" s="641">
        <v>323</v>
      </c>
      <c r="Q184" s="72" t="s">
        <v>30</v>
      </c>
      <c r="R184" s="739">
        <v>43</v>
      </c>
      <c r="S184" s="671">
        <v>2000000</v>
      </c>
      <c r="T184" s="821">
        <v>2818125</v>
      </c>
      <c r="U184" s="818">
        <v>3000000</v>
      </c>
      <c r="V184" s="671">
        <v>3000000</v>
      </c>
      <c r="W184" s="969">
        <v>3000000</v>
      </c>
    </row>
    <row r="185" spans="2:24" ht="15" customHeight="1" x14ac:dyDescent="0.25">
      <c r="B185" s="97" t="s">
        <v>105</v>
      </c>
      <c r="C185" s="7" t="s">
        <v>5</v>
      </c>
      <c r="D185" s="11" t="s">
        <v>355</v>
      </c>
      <c r="E185" s="8" t="s">
        <v>6</v>
      </c>
      <c r="F185" s="13"/>
      <c r="G185" s="13"/>
      <c r="H185" s="9" t="s">
        <v>41</v>
      </c>
      <c r="I185" s="13" t="s">
        <v>46</v>
      </c>
      <c r="J185" s="29" t="s">
        <v>10</v>
      </c>
      <c r="K185" s="30" t="s">
        <v>244</v>
      </c>
      <c r="L185" s="30">
        <v>3</v>
      </c>
      <c r="M185" s="640">
        <v>2</v>
      </c>
      <c r="N185" s="640">
        <v>3</v>
      </c>
      <c r="O185" s="641">
        <v>8</v>
      </c>
      <c r="P185" s="641">
        <v>323</v>
      </c>
      <c r="Q185" s="665" t="s">
        <v>38</v>
      </c>
      <c r="R185" s="739">
        <v>43</v>
      </c>
      <c r="S185" s="671">
        <v>300000</v>
      </c>
      <c r="T185" s="821">
        <v>157500</v>
      </c>
      <c r="U185" s="818">
        <v>300000</v>
      </c>
      <c r="V185" s="671">
        <v>300000</v>
      </c>
      <c r="W185" s="969">
        <v>300000</v>
      </c>
    </row>
    <row r="186" spans="2:24" ht="15" customHeight="1" x14ac:dyDescent="0.25">
      <c r="B186" s="97" t="s">
        <v>105</v>
      </c>
      <c r="C186" s="7" t="s">
        <v>5</v>
      </c>
      <c r="D186" s="11" t="s">
        <v>355</v>
      </c>
      <c r="E186" s="8" t="s">
        <v>6</v>
      </c>
      <c r="F186" s="13"/>
      <c r="G186" s="13"/>
      <c r="H186" s="9" t="s">
        <v>41</v>
      </c>
      <c r="I186" s="13" t="s">
        <v>46</v>
      </c>
      <c r="J186" s="29" t="s">
        <v>10</v>
      </c>
      <c r="K186" s="30" t="s">
        <v>244</v>
      </c>
      <c r="L186" s="30">
        <v>4</v>
      </c>
      <c r="M186" s="640">
        <v>1</v>
      </c>
      <c r="N186" s="640">
        <v>2</v>
      </c>
      <c r="O186" s="641">
        <v>3</v>
      </c>
      <c r="P186" s="641">
        <v>412</v>
      </c>
      <c r="Q186" s="665" t="s">
        <v>53</v>
      </c>
      <c r="R186" s="739">
        <v>43</v>
      </c>
      <c r="S186" s="672">
        <v>200000</v>
      </c>
      <c r="T186" s="821">
        <v>0</v>
      </c>
      <c r="U186" s="1011">
        <v>800000</v>
      </c>
      <c r="V186" s="672"/>
      <c r="W186" s="970"/>
    </row>
    <row r="187" spans="2:24" ht="15" customHeight="1" x14ac:dyDescent="0.25">
      <c r="B187" s="97" t="s">
        <v>105</v>
      </c>
      <c r="C187" s="7" t="s">
        <v>5</v>
      </c>
      <c r="D187" s="11" t="s">
        <v>355</v>
      </c>
      <c r="E187" s="8" t="s">
        <v>6</v>
      </c>
      <c r="F187" s="13"/>
      <c r="G187" s="13"/>
      <c r="H187" s="9" t="s">
        <v>41</v>
      </c>
      <c r="I187" s="13" t="s">
        <v>46</v>
      </c>
      <c r="J187" s="29" t="s">
        <v>10</v>
      </c>
      <c r="K187" s="30" t="s">
        <v>244</v>
      </c>
      <c r="L187" s="30">
        <v>4</v>
      </c>
      <c r="M187" s="640">
        <v>2</v>
      </c>
      <c r="N187" s="640">
        <v>6</v>
      </c>
      <c r="O187" s="641">
        <v>2</v>
      </c>
      <c r="P187" s="641">
        <v>426</v>
      </c>
      <c r="Q187" s="665" t="s">
        <v>73</v>
      </c>
      <c r="R187" s="739">
        <v>43</v>
      </c>
      <c r="S187" s="672">
        <v>200000</v>
      </c>
      <c r="T187" s="821">
        <v>0</v>
      </c>
      <c r="U187" s="1011">
        <v>200000</v>
      </c>
      <c r="V187" s="672"/>
      <c r="W187" s="970"/>
    </row>
    <row r="188" spans="2:24" ht="25.5" customHeight="1" x14ac:dyDescent="0.25">
      <c r="B188" s="97" t="s">
        <v>105</v>
      </c>
      <c r="C188" s="7" t="s">
        <v>5</v>
      </c>
      <c r="D188" s="11" t="s">
        <v>146</v>
      </c>
      <c r="E188" s="8" t="s">
        <v>6</v>
      </c>
      <c r="F188" s="13" t="s">
        <v>7</v>
      </c>
      <c r="G188" s="13" t="s">
        <v>8</v>
      </c>
      <c r="H188" s="9" t="s">
        <v>41</v>
      </c>
      <c r="I188" s="13" t="s">
        <v>46</v>
      </c>
      <c r="J188" s="14" t="s">
        <v>10</v>
      </c>
      <c r="K188" s="15" t="s">
        <v>243</v>
      </c>
      <c r="L188" s="15"/>
      <c r="M188" s="16"/>
      <c r="N188" s="16"/>
      <c r="O188" s="16"/>
      <c r="P188" s="17"/>
      <c r="Q188" s="18" t="s">
        <v>241</v>
      </c>
      <c r="R188" s="420">
        <v>43</v>
      </c>
      <c r="S188" s="696">
        <f>SUM(S189:S222)</f>
        <v>3690000</v>
      </c>
      <c r="T188" s="945">
        <f t="shared" ref="T188" si="133">SUM(T189:T222)</f>
        <v>3283676</v>
      </c>
      <c r="U188" s="945">
        <f>SUM(U189:U222)</f>
        <v>3380000</v>
      </c>
      <c r="V188" s="945">
        <f t="shared" ref="V188:W188" si="134">SUM(V189:V222)</f>
        <v>3620000</v>
      </c>
      <c r="W188" s="696">
        <f t="shared" si="134"/>
        <v>3620000</v>
      </c>
    </row>
    <row r="189" spans="2:24" ht="15" customHeight="1" x14ac:dyDescent="0.25">
      <c r="B189" s="97" t="s">
        <v>105</v>
      </c>
      <c r="C189" s="7" t="s">
        <v>5</v>
      </c>
      <c r="D189" s="11" t="s">
        <v>146</v>
      </c>
      <c r="E189" s="8" t="s">
        <v>6</v>
      </c>
      <c r="F189" s="13"/>
      <c r="G189" s="13"/>
      <c r="H189" s="9" t="s">
        <v>41</v>
      </c>
      <c r="I189" s="13" t="s">
        <v>46</v>
      </c>
      <c r="J189" s="654" t="s">
        <v>10</v>
      </c>
      <c r="K189" s="655" t="s">
        <v>243</v>
      </c>
      <c r="L189" s="655">
        <v>3</v>
      </c>
      <c r="M189" s="663">
        <v>1</v>
      </c>
      <c r="N189" s="663">
        <v>1</v>
      </c>
      <c r="O189" s="664">
        <v>1</v>
      </c>
      <c r="P189" s="664">
        <v>311</v>
      </c>
      <c r="Q189" s="749" t="s">
        <v>12</v>
      </c>
      <c r="R189" s="739">
        <v>43</v>
      </c>
      <c r="S189" s="459">
        <v>300000</v>
      </c>
      <c r="T189" s="821">
        <v>93154</v>
      </c>
      <c r="U189" s="821">
        <v>150000</v>
      </c>
      <c r="V189" s="459">
        <v>300000</v>
      </c>
      <c r="W189" s="459">
        <v>300000</v>
      </c>
    </row>
    <row r="190" spans="2:24" ht="15" customHeight="1" x14ac:dyDescent="0.25">
      <c r="B190" s="97" t="s">
        <v>105</v>
      </c>
      <c r="C190" s="7" t="s">
        <v>5</v>
      </c>
      <c r="D190" s="11" t="s">
        <v>146</v>
      </c>
      <c r="E190" s="8" t="s">
        <v>6</v>
      </c>
      <c r="F190" s="13"/>
      <c r="G190" s="13"/>
      <c r="H190" s="9" t="s">
        <v>41</v>
      </c>
      <c r="I190" s="13" t="s">
        <v>46</v>
      </c>
      <c r="J190" s="29" t="s">
        <v>10</v>
      </c>
      <c r="K190" s="30" t="s">
        <v>243</v>
      </c>
      <c r="L190" s="655">
        <v>3</v>
      </c>
      <c r="M190" s="663">
        <v>1</v>
      </c>
      <c r="N190" s="663">
        <v>1</v>
      </c>
      <c r="O190" s="664">
        <v>3</v>
      </c>
      <c r="P190" s="664">
        <v>311</v>
      </c>
      <c r="Q190" s="749" t="s">
        <v>13</v>
      </c>
      <c r="R190" s="739">
        <v>43</v>
      </c>
      <c r="S190" s="459">
        <v>100000</v>
      </c>
      <c r="T190" s="821">
        <v>0</v>
      </c>
      <c r="U190" s="821">
        <v>10000</v>
      </c>
      <c r="V190" s="459">
        <v>100000</v>
      </c>
      <c r="W190" s="459">
        <v>100000</v>
      </c>
      <c r="X190" s="735"/>
    </row>
    <row r="191" spans="2:24" ht="15" customHeight="1" x14ac:dyDescent="0.25">
      <c r="B191" s="97" t="s">
        <v>105</v>
      </c>
      <c r="C191" s="7" t="s">
        <v>5</v>
      </c>
      <c r="D191" s="11" t="s">
        <v>146</v>
      </c>
      <c r="E191" s="8" t="s">
        <v>6</v>
      </c>
      <c r="F191" s="13"/>
      <c r="G191" s="13"/>
      <c r="H191" s="9" t="s">
        <v>41</v>
      </c>
      <c r="I191" s="13" t="s">
        <v>46</v>
      </c>
      <c r="J191" s="29" t="s">
        <v>10</v>
      </c>
      <c r="K191" s="30" t="s">
        <v>243</v>
      </c>
      <c r="L191" s="655">
        <v>3</v>
      </c>
      <c r="M191" s="663">
        <v>1</v>
      </c>
      <c r="N191" s="663">
        <v>2</v>
      </c>
      <c r="O191" s="664">
        <v>1</v>
      </c>
      <c r="P191" s="664">
        <v>312</v>
      </c>
      <c r="Q191" s="749" t="s">
        <v>14</v>
      </c>
      <c r="R191" s="739">
        <v>43</v>
      </c>
      <c r="S191" s="459">
        <v>20000</v>
      </c>
      <c r="T191" s="821">
        <v>0</v>
      </c>
      <c r="U191" s="821">
        <v>20000</v>
      </c>
      <c r="V191" s="459">
        <v>20000</v>
      </c>
      <c r="W191" s="459">
        <v>20000</v>
      </c>
    </row>
    <row r="192" spans="2:24" ht="15" customHeight="1" x14ac:dyDescent="0.25">
      <c r="B192" s="97" t="s">
        <v>105</v>
      </c>
      <c r="C192" s="7" t="s">
        <v>5</v>
      </c>
      <c r="D192" s="11" t="s">
        <v>146</v>
      </c>
      <c r="E192" s="8" t="s">
        <v>6</v>
      </c>
      <c r="F192" s="13"/>
      <c r="G192" s="13"/>
      <c r="H192" s="9" t="s">
        <v>41</v>
      </c>
      <c r="I192" s="13" t="s">
        <v>46</v>
      </c>
      <c r="J192" s="29" t="s">
        <v>10</v>
      </c>
      <c r="K192" s="30" t="s">
        <v>243</v>
      </c>
      <c r="L192" s="655">
        <v>3</v>
      </c>
      <c r="M192" s="663">
        <v>1</v>
      </c>
      <c r="N192" s="663">
        <v>3</v>
      </c>
      <c r="O192" s="664">
        <v>2</v>
      </c>
      <c r="P192" s="664">
        <v>313</v>
      </c>
      <c r="Q192" s="749" t="s">
        <v>15</v>
      </c>
      <c r="R192" s="739">
        <v>43</v>
      </c>
      <c r="S192" s="459">
        <v>150000</v>
      </c>
      <c r="T192" s="821">
        <v>14439</v>
      </c>
      <c r="U192" s="821">
        <v>50000</v>
      </c>
      <c r="V192" s="459">
        <v>50000</v>
      </c>
      <c r="W192" s="459">
        <v>50000</v>
      </c>
    </row>
    <row r="193" spans="2:23" ht="18" customHeight="1" x14ac:dyDescent="0.25">
      <c r="B193" s="97" t="s">
        <v>105</v>
      </c>
      <c r="C193" s="7" t="s">
        <v>5</v>
      </c>
      <c r="D193" s="11" t="s">
        <v>146</v>
      </c>
      <c r="E193" s="8" t="s">
        <v>6</v>
      </c>
      <c r="F193" s="13"/>
      <c r="G193" s="13"/>
      <c r="H193" s="9" t="s">
        <v>41</v>
      </c>
      <c r="I193" s="13" t="s">
        <v>46</v>
      </c>
      <c r="J193" s="29" t="s">
        <v>10</v>
      </c>
      <c r="K193" s="30" t="s">
        <v>243</v>
      </c>
      <c r="L193" s="655">
        <v>3</v>
      </c>
      <c r="M193" s="663">
        <v>1</v>
      </c>
      <c r="N193" s="663">
        <v>3</v>
      </c>
      <c r="O193" s="664">
        <v>3</v>
      </c>
      <c r="P193" s="664">
        <v>313</v>
      </c>
      <c r="Q193" s="749" t="s">
        <v>16</v>
      </c>
      <c r="R193" s="739">
        <v>43</v>
      </c>
      <c r="S193" s="459">
        <v>80000</v>
      </c>
      <c r="T193" s="821">
        <v>1584</v>
      </c>
      <c r="U193" s="821">
        <v>20000</v>
      </c>
      <c r="V193" s="459">
        <v>20000</v>
      </c>
      <c r="W193" s="459">
        <v>20000</v>
      </c>
    </row>
    <row r="194" spans="2:23" ht="18" customHeight="1" x14ac:dyDescent="0.25">
      <c r="B194" s="97" t="s">
        <v>105</v>
      </c>
      <c r="C194" s="7" t="s">
        <v>5</v>
      </c>
      <c r="D194" s="11" t="s">
        <v>146</v>
      </c>
      <c r="E194" s="8" t="s">
        <v>6</v>
      </c>
      <c r="F194" s="13"/>
      <c r="G194" s="13"/>
      <c r="H194" s="9" t="s">
        <v>41</v>
      </c>
      <c r="I194" s="13" t="s">
        <v>46</v>
      </c>
      <c r="J194" s="29" t="s">
        <v>10</v>
      </c>
      <c r="K194" s="30" t="s">
        <v>243</v>
      </c>
      <c r="L194" s="655">
        <v>3</v>
      </c>
      <c r="M194" s="663">
        <v>2</v>
      </c>
      <c r="N194" s="663">
        <v>1</v>
      </c>
      <c r="O194" s="664">
        <v>1</v>
      </c>
      <c r="P194" s="664">
        <v>321</v>
      </c>
      <c r="Q194" s="42" t="s">
        <v>17</v>
      </c>
      <c r="R194" s="739">
        <v>43</v>
      </c>
      <c r="S194" s="459">
        <v>30000</v>
      </c>
      <c r="T194" s="821">
        <v>-2073</v>
      </c>
      <c r="U194" s="821">
        <v>30000</v>
      </c>
      <c r="V194" s="459">
        <v>30000</v>
      </c>
      <c r="W194" s="459">
        <v>30000</v>
      </c>
    </row>
    <row r="195" spans="2:23" ht="18" customHeight="1" x14ac:dyDescent="0.25">
      <c r="B195" s="97" t="s">
        <v>105</v>
      </c>
      <c r="C195" s="7" t="s">
        <v>5</v>
      </c>
      <c r="D195" s="11" t="s">
        <v>146</v>
      </c>
      <c r="E195" s="8" t="s">
        <v>6</v>
      </c>
      <c r="F195" s="13"/>
      <c r="G195" s="13"/>
      <c r="H195" s="9" t="s">
        <v>41</v>
      </c>
      <c r="I195" s="13" t="s">
        <v>46</v>
      </c>
      <c r="J195" s="29" t="s">
        <v>10</v>
      </c>
      <c r="K195" s="30" t="s">
        <v>243</v>
      </c>
      <c r="L195" s="655">
        <v>3</v>
      </c>
      <c r="M195" s="663">
        <v>2</v>
      </c>
      <c r="N195" s="663">
        <v>1</v>
      </c>
      <c r="O195" s="664">
        <v>2</v>
      </c>
      <c r="P195" s="664">
        <v>321</v>
      </c>
      <c r="Q195" s="42" t="s">
        <v>18</v>
      </c>
      <c r="R195" s="739">
        <v>43</v>
      </c>
      <c r="S195" s="459">
        <v>100000</v>
      </c>
      <c r="T195" s="821">
        <v>6896</v>
      </c>
      <c r="U195" s="821">
        <v>30000</v>
      </c>
      <c r="V195" s="459">
        <v>30000</v>
      </c>
      <c r="W195" s="459">
        <v>30000</v>
      </c>
    </row>
    <row r="196" spans="2:23" ht="18" customHeight="1" x14ac:dyDescent="0.25">
      <c r="B196" s="97" t="s">
        <v>105</v>
      </c>
      <c r="C196" s="7" t="s">
        <v>5</v>
      </c>
      <c r="D196" s="11" t="s">
        <v>146</v>
      </c>
      <c r="E196" s="8" t="s">
        <v>6</v>
      </c>
      <c r="F196" s="13"/>
      <c r="G196" s="13"/>
      <c r="H196" s="9" t="s">
        <v>41</v>
      </c>
      <c r="I196" s="13" t="s">
        <v>46</v>
      </c>
      <c r="J196" s="29" t="s">
        <v>10</v>
      </c>
      <c r="K196" s="30" t="s">
        <v>243</v>
      </c>
      <c r="L196" s="655">
        <v>3</v>
      </c>
      <c r="M196" s="663">
        <v>2</v>
      </c>
      <c r="N196" s="663">
        <v>2</v>
      </c>
      <c r="O196" s="664">
        <v>1</v>
      </c>
      <c r="P196" s="664">
        <v>322</v>
      </c>
      <c r="Q196" s="42" t="s">
        <v>20</v>
      </c>
      <c r="R196" s="739">
        <v>43</v>
      </c>
      <c r="S196" s="459">
        <v>150000</v>
      </c>
      <c r="T196" s="821">
        <v>450</v>
      </c>
      <c r="U196" s="821">
        <v>50000</v>
      </c>
      <c r="V196" s="459">
        <v>50000</v>
      </c>
      <c r="W196" s="459">
        <v>50000</v>
      </c>
    </row>
    <row r="197" spans="2:23" ht="15" customHeight="1" x14ac:dyDescent="0.25">
      <c r="B197" s="97" t="s">
        <v>105</v>
      </c>
      <c r="C197" s="7" t="s">
        <v>5</v>
      </c>
      <c r="D197" s="11" t="s">
        <v>146</v>
      </c>
      <c r="E197" s="8" t="s">
        <v>6</v>
      </c>
      <c r="F197" s="13"/>
      <c r="G197" s="13"/>
      <c r="H197" s="9" t="s">
        <v>41</v>
      </c>
      <c r="I197" s="13" t="s">
        <v>46</v>
      </c>
      <c r="J197" s="29" t="s">
        <v>10</v>
      </c>
      <c r="K197" s="30" t="s">
        <v>243</v>
      </c>
      <c r="L197" s="655">
        <v>3</v>
      </c>
      <c r="M197" s="663">
        <v>2</v>
      </c>
      <c r="N197" s="663">
        <v>2</v>
      </c>
      <c r="O197" s="664">
        <v>2</v>
      </c>
      <c r="P197" s="664">
        <v>322</v>
      </c>
      <c r="Q197" s="750" t="s">
        <v>43</v>
      </c>
      <c r="R197" s="739">
        <v>43</v>
      </c>
      <c r="S197" s="459">
        <v>20000</v>
      </c>
      <c r="T197" s="821">
        <v>0</v>
      </c>
      <c r="U197" s="821">
        <v>20000</v>
      </c>
      <c r="V197" s="459">
        <v>20000</v>
      </c>
      <c r="W197" s="459">
        <v>20000</v>
      </c>
    </row>
    <row r="198" spans="2:23" ht="15" customHeight="1" x14ac:dyDescent="0.25">
      <c r="B198" s="97" t="s">
        <v>105</v>
      </c>
      <c r="C198" s="7" t="s">
        <v>5</v>
      </c>
      <c r="D198" s="11" t="s">
        <v>146</v>
      </c>
      <c r="E198" s="8" t="s">
        <v>6</v>
      </c>
      <c r="F198" s="13"/>
      <c r="G198" s="13"/>
      <c r="H198" s="9" t="s">
        <v>41</v>
      </c>
      <c r="I198" s="13" t="s">
        <v>46</v>
      </c>
      <c r="J198" s="29" t="s">
        <v>10</v>
      </c>
      <c r="K198" s="30" t="s">
        <v>243</v>
      </c>
      <c r="L198" s="655">
        <v>3</v>
      </c>
      <c r="M198" s="663">
        <v>2</v>
      </c>
      <c r="N198" s="663">
        <v>2</v>
      </c>
      <c r="O198" s="664">
        <v>3</v>
      </c>
      <c r="P198" s="664">
        <v>322</v>
      </c>
      <c r="Q198" s="750" t="s">
        <v>76</v>
      </c>
      <c r="R198" s="739">
        <v>43</v>
      </c>
      <c r="S198" s="459">
        <v>100000</v>
      </c>
      <c r="T198" s="821">
        <v>0</v>
      </c>
      <c r="U198" s="821">
        <v>50000</v>
      </c>
      <c r="V198" s="459">
        <v>50000</v>
      </c>
      <c r="W198" s="459">
        <v>50000</v>
      </c>
    </row>
    <row r="199" spans="2:23" ht="15" customHeight="1" x14ac:dyDescent="0.25">
      <c r="B199" s="97" t="s">
        <v>105</v>
      </c>
      <c r="C199" s="7" t="s">
        <v>5</v>
      </c>
      <c r="D199" s="11" t="s">
        <v>146</v>
      </c>
      <c r="E199" s="8" t="s">
        <v>6</v>
      </c>
      <c r="F199" s="13"/>
      <c r="G199" s="13"/>
      <c r="H199" s="9" t="s">
        <v>41</v>
      </c>
      <c r="I199" s="13" t="s">
        <v>46</v>
      </c>
      <c r="J199" s="29" t="s">
        <v>10</v>
      </c>
      <c r="K199" s="30" t="s">
        <v>243</v>
      </c>
      <c r="L199" s="655">
        <v>3</v>
      </c>
      <c r="M199" s="663">
        <v>2</v>
      </c>
      <c r="N199" s="663">
        <v>2</v>
      </c>
      <c r="O199" s="664">
        <v>5</v>
      </c>
      <c r="P199" s="664">
        <v>322</v>
      </c>
      <c r="Q199" s="750" t="s">
        <v>23</v>
      </c>
      <c r="R199" s="739">
        <v>43</v>
      </c>
      <c r="S199" s="459">
        <v>10000</v>
      </c>
      <c r="T199" s="821">
        <v>0</v>
      </c>
      <c r="U199" s="821">
        <v>10000</v>
      </c>
      <c r="V199" s="459">
        <v>10000</v>
      </c>
      <c r="W199" s="459">
        <v>10000</v>
      </c>
    </row>
    <row r="200" spans="2:23" ht="15" customHeight="1" x14ac:dyDescent="0.25">
      <c r="B200" s="97" t="s">
        <v>105</v>
      </c>
      <c r="C200" s="7" t="s">
        <v>5</v>
      </c>
      <c r="D200" s="11" t="s">
        <v>146</v>
      </c>
      <c r="E200" s="8" t="s">
        <v>6</v>
      </c>
      <c r="F200" s="13"/>
      <c r="G200" s="13"/>
      <c r="H200" s="9" t="s">
        <v>41</v>
      </c>
      <c r="I200" s="13" t="s">
        <v>46</v>
      </c>
      <c r="J200" s="29" t="s">
        <v>10</v>
      </c>
      <c r="K200" s="30" t="s">
        <v>243</v>
      </c>
      <c r="L200" s="655">
        <v>3</v>
      </c>
      <c r="M200" s="663">
        <v>2</v>
      </c>
      <c r="N200" s="663">
        <v>3</v>
      </c>
      <c r="O200" s="664">
        <v>1</v>
      </c>
      <c r="P200" s="664">
        <v>323</v>
      </c>
      <c r="Q200" s="751" t="s">
        <v>25</v>
      </c>
      <c r="R200" s="739">
        <v>43</v>
      </c>
      <c r="S200" s="459">
        <v>150000</v>
      </c>
      <c r="T200" s="821">
        <v>0</v>
      </c>
      <c r="U200" s="821">
        <v>50000</v>
      </c>
      <c r="V200" s="459">
        <v>50000</v>
      </c>
      <c r="W200" s="459">
        <v>50000</v>
      </c>
    </row>
    <row r="201" spans="2:23" ht="15" customHeight="1" x14ac:dyDescent="0.25">
      <c r="B201" s="97" t="s">
        <v>105</v>
      </c>
      <c r="C201" s="7" t="s">
        <v>5</v>
      </c>
      <c r="D201" s="11" t="s">
        <v>146</v>
      </c>
      <c r="E201" s="8" t="s">
        <v>6</v>
      </c>
      <c r="F201" s="13"/>
      <c r="G201" s="13"/>
      <c r="H201" s="9" t="s">
        <v>41</v>
      </c>
      <c r="I201" s="13" t="s">
        <v>46</v>
      </c>
      <c r="J201" s="29" t="s">
        <v>10</v>
      </c>
      <c r="K201" s="30" t="s">
        <v>243</v>
      </c>
      <c r="L201" s="655">
        <v>3</v>
      </c>
      <c r="M201" s="663">
        <v>2</v>
      </c>
      <c r="N201" s="663">
        <v>3</v>
      </c>
      <c r="O201" s="664">
        <v>2</v>
      </c>
      <c r="P201" s="664">
        <v>323</v>
      </c>
      <c r="Q201" s="749" t="s">
        <v>77</v>
      </c>
      <c r="R201" s="739">
        <v>43</v>
      </c>
      <c r="S201" s="459">
        <v>180000</v>
      </c>
      <c r="T201" s="821">
        <v>6250</v>
      </c>
      <c r="U201" s="821">
        <v>50000</v>
      </c>
      <c r="V201" s="459">
        <v>50000</v>
      </c>
      <c r="W201" s="459">
        <v>50000</v>
      </c>
    </row>
    <row r="202" spans="2:23" ht="15" customHeight="1" x14ac:dyDescent="0.25">
      <c r="B202" s="97" t="s">
        <v>105</v>
      </c>
      <c r="C202" s="7" t="s">
        <v>5</v>
      </c>
      <c r="D202" s="11" t="s">
        <v>146</v>
      </c>
      <c r="E202" s="8" t="s">
        <v>6</v>
      </c>
      <c r="F202" s="13"/>
      <c r="G202" s="13"/>
      <c r="H202" s="9" t="s">
        <v>41</v>
      </c>
      <c r="I202" s="13" t="s">
        <v>46</v>
      </c>
      <c r="J202" s="29" t="s">
        <v>10</v>
      </c>
      <c r="K202" s="30" t="s">
        <v>243</v>
      </c>
      <c r="L202" s="655">
        <v>3</v>
      </c>
      <c r="M202" s="663">
        <v>2</v>
      </c>
      <c r="N202" s="663">
        <v>3</v>
      </c>
      <c r="O202" s="664">
        <v>3</v>
      </c>
      <c r="P202" s="664">
        <v>323</v>
      </c>
      <c r="Q202" s="72" t="s">
        <v>26</v>
      </c>
      <c r="R202" s="421">
        <v>43</v>
      </c>
      <c r="S202" s="459">
        <v>100000</v>
      </c>
      <c r="T202" s="821">
        <v>0</v>
      </c>
      <c r="U202" s="821">
        <v>100000</v>
      </c>
      <c r="V202" s="459">
        <v>100000</v>
      </c>
      <c r="W202" s="459">
        <v>100000</v>
      </c>
    </row>
    <row r="203" spans="2:23" ht="15" customHeight="1" x14ac:dyDescent="0.25">
      <c r="B203" s="97" t="s">
        <v>105</v>
      </c>
      <c r="C203" s="7" t="s">
        <v>5</v>
      </c>
      <c r="D203" s="11" t="s">
        <v>146</v>
      </c>
      <c r="E203" s="8" t="s">
        <v>6</v>
      </c>
      <c r="F203" s="13"/>
      <c r="G203" s="13"/>
      <c r="H203" s="9" t="s">
        <v>41</v>
      </c>
      <c r="I203" s="13" t="s">
        <v>46</v>
      </c>
      <c r="J203" s="29" t="s">
        <v>10</v>
      </c>
      <c r="K203" s="30" t="s">
        <v>243</v>
      </c>
      <c r="L203" s="655">
        <v>3</v>
      </c>
      <c r="M203" s="663">
        <v>2</v>
      </c>
      <c r="N203" s="663">
        <v>3</v>
      </c>
      <c r="O203" s="664">
        <v>4</v>
      </c>
      <c r="P203" s="664">
        <v>323</v>
      </c>
      <c r="Q203" s="72" t="s">
        <v>44</v>
      </c>
      <c r="R203" s="421">
        <v>43</v>
      </c>
      <c r="S203" s="459">
        <v>100000</v>
      </c>
      <c r="T203" s="821">
        <v>245956</v>
      </c>
      <c r="U203" s="821">
        <v>100000</v>
      </c>
      <c r="V203" s="459">
        <v>100000</v>
      </c>
      <c r="W203" s="459">
        <v>100000</v>
      </c>
    </row>
    <row r="204" spans="2:23" ht="15" customHeight="1" x14ac:dyDescent="0.25">
      <c r="B204" s="97" t="s">
        <v>105</v>
      </c>
      <c r="C204" s="7" t="s">
        <v>5</v>
      </c>
      <c r="D204" s="11" t="s">
        <v>146</v>
      </c>
      <c r="E204" s="8" t="s">
        <v>6</v>
      </c>
      <c r="F204" s="13"/>
      <c r="G204" s="13"/>
      <c r="H204" s="9" t="s">
        <v>41</v>
      </c>
      <c r="I204" s="13" t="s">
        <v>46</v>
      </c>
      <c r="J204" s="29" t="s">
        <v>10</v>
      </c>
      <c r="K204" s="30" t="s">
        <v>243</v>
      </c>
      <c r="L204" s="655">
        <v>3</v>
      </c>
      <c r="M204" s="663">
        <v>2</v>
      </c>
      <c r="N204" s="663">
        <v>3</v>
      </c>
      <c r="O204" s="664">
        <v>5</v>
      </c>
      <c r="P204" s="664">
        <v>323</v>
      </c>
      <c r="Q204" s="72" t="s">
        <v>28</v>
      </c>
      <c r="R204" s="421">
        <v>43</v>
      </c>
      <c r="S204" s="459">
        <v>200000</v>
      </c>
      <c r="T204" s="821">
        <v>603638</v>
      </c>
      <c r="U204" s="821">
        <v>50000</v>
      </c>
      <c r="V204" s="459">
        <v>50000</v>
      </c>
      <c r="W204" s="459">
        <v>50000</v>
      </c>
    </row>
    <row r="205" spans="2:23" ht="15" customHeight="1" x14ac:dyDescent="0.25">
      <c r="B205" s="97" t="s">
        <v>105</v>
      </c>
      <c r="C205" s="7" t="s">
        <v>5</v>
      </c>
      <c r="D205" s="11" t="s">
        <v>146</v>
      </c>
      <c r="E205" s="8" t="s">
        <v>6</v>
      </c>
      <c r="F205" s="13"/>
      <c r="G205" s="13"/>
      <c r="H205" s="9" t="s">
        <v>41</v>
      </c>
      <c r="I205" s="13" t="s">
        <v>46</v>
      </c>
      <c r="J205" s="29" t="s">
        <v>10</v>
      </c>
      <c r="K205" s="30" t="s">
        <v>243</v>
      </c>
      <c r="L205" s="655">
        <v>3</v>
      </c>
      <c r="M205" s="663">
        <v>2</v>
      </c>
      <c r="N205" s="663">
        <v>3</v>
      </c>
      <c r="O205" s="664">
        <v>6</v>
      </c>
      <c r="P205" s="664">
        <v>323</v>
      </c>
      <c r="Q205" s="72" t="s">
        <v>29</v>
      </c>
      <c r="R205" s="421">
        <v>43</v>
      </c>
      <c r="S205" s="459">
        <v>10000</v>
      </c>
      <c r="T205" s="821">
        <v>0</v>
      </c>
      <c r="U205" s="821">
        <v>10000</v>
      </c>
      <c r="V205" s="459">
        <v>10000</v>
      </c>
      <c r="W205" s="459">
        <v>10000</v>
      </c>
    </row>
    <row r="206" spans="2:23" ht="15" customHeight="1" x14ac:dyDescent="0.25">
      <c r="B206" s="97" t="s">
        <v>105</v>
      </c>
      <c r="C206" s="7" t="s">
        <v>5</v>
      </c>
      <c r="D206" s="11" t="s">
        <v>146</v>
      </c>
      <c r="E206" s="8" t="s">
        <v>6</v>
      </c>
      <c r="F206" s="13"/>
      <c r="G206" s="13"/>
      <c r="H206" s="9" t="s">
        <v>41</v>
      </c>
      <c r="I206" s="13" t="s">
        <v>46</v>
      </c>
      <c r="J206" s="29" t="s">
        <v>10</v>
      </c>
      <c r="K206" s="30" t="s">
        <v>243</v>
      </c>
      <c r="L206" s="30">
        <v>3</v>
      </c>
      <c r="M206" s="640">
        <v>2</v>
      </c>
      <c r="N206" s="640">
        <v>3</v>
      </c>
      <c r="O206" s="640">
        <v>7</v>
      </c>
      <c r="P206" s="33">
        <v>323</v>
      </c>
      <c r="Q206" s="72" t="s">
        <v>30</v>
      </c>
      <c r="R206" s="421">
        <v>43</v>
      </c>
      <c r="S206" s="459">
        <v>700000</v>
      </c>
      <c r="T206" s="821">
        <v>329574</v>
      </c>
      <c r="U206" s="821">
        <v>500000</v>
      </c>
      <c r="V206" s="459">
        <v>500000</v>
      </c>
      <c r="W206" s="459">
        <v>500000</v>
      </c>
    </row>
    <row r="207" spans="2:23" ht="15" customHeight="1" x14ac:dyDescent="0.25">
      <c r="B207" s="97" t="s">
        <v>105</v>
      </c>
      <c r="C207" s="7" t="s">
        <v>5</v>
      </c>
      <c r="D207" s="11" t="s">
        <v>146</v>
      </c>
      <c r="E207" s="8" t="s">
        <v>6</v>
      </c>
      <c r="F207" s="13"/>
      <c r="G207" s="13"/>
      <c r="H207" s="9" t="s">
        <v>41</v>
      </c>
      <c r="I207" s="13" t="s">
        <v>46</v>
      </c>
      <c r="J207" s="29" t="s">
        <v>10</v>
      </c>
      <c r="K207" s="30" t="s">
        <v>243</v>
      </c>
      <c r="L207" s="30">
        <v>3</v>
      </c>
      <c r="M207" s="640">
        <v>2</v>
      </c>
      <c r="N207" s="640">
        <v>3</v>
      </c>
      <c r="O207" s="640">
        <v>8</v>
      </c>
      <c r="P207" s="33">
        <v>323</v>
      </c>
      <c r="Q207" s="72" t="s">
        <v>38</v>
      </c>
      <c r="R207" s="421">
        <v>43</v>
      </c>
      <c r="S207" s="459">
        <v>60000</v>
      </c>
      <c r="T207" s="821">
        <v>0</v>
      </c>
      <c r="U207" s="821">
        <v>50000</v>
      </c>
      <c r="V207" s="459">
        <v>50000</v>
      </c>
      <c r="W207" s="459">
        <v>50000</v>
      </c>
    </row>
    <row r="208" spans="2:23" ht="15" customHeight="1" x14ac:dyDescent="0.25">
      <c r="B208" s="97" t="s">
        <v>105</v>
      </c>
      <c r="C208" s="7" t="s">
        <v>5</v>
      </c>
      <c r="D208" s="11" t="s">
        <v>146</v>
      </c>
      <c r="E208" s="8" t="s">
        <v>6</v>
      </c>
      <c r="F208" s="13"/>
      <c r="G208" s="13"/>
      <c r="H208" s="9" t="s">
        <v>41</v>
      </c>
      <c r="I208" s="13" t="s">
        <v>46</v>
      </c>
      <c r="J208" s="29" t="s">
        <v>10</v>
      </c>
      <c r="K208" s="30" t="s">
        <v>243</v>
      </c>
      <c r="L208" s="30">
        <v>3</v>
      </c>
      <c r="M208" s="640">
        <v>2</v>
      </c>
      <c r="N208" s="640">
        <v>3</v>
      </c>
      <c r="O208" s="640">
        <v>9</v>
      </c>
      <c r="P208" s="33">
        <v>323</v>
      </c>
      <c r="Q208" s="72" t="s">
        <v>45</v>
      </c>
      <c r="R208" s="421">
        <v>43</v>
      </c>
      <c r="S208" s="459">
        <v>500000</v>
      </c>
      <c r="T208" s="821">
        <v>420103</v>
      </c>
      <c r="U208" s="821">
        <v>200000</v>
      </c>
      <c r="V208" s="459">
        <v>200000</v>
      </c>
      <c r="W208" s="459">
        <v>200000</v>
      </c>
    </row>
    <row r="209" spans="2:23" ht="15" customHeight="1" x14ac:dyDescent="0.25">
      <c r="B209" s="97" t="s">
        <v>105</v>
      </c>
      <c r="C209" s="7" t="s">
        <v>5</v>
      </c>
      <c r="D209" s="11" t="s">
        <v>146</v>
      </c>
      <c r="E209" s="8" t="s">
        <v>6</v>
      </c>
      <c r="F209" s="13"/>
      <c r="G209" s="13"/>
      <c r="H209" s="9" t="s">
        <v>41</v>
      </c>
      <c r="I209" s="13" t="s">
        <v>46</v>
      </c>
      <c r="J209" s="29" t="s">
        <v>10</v>
      </c>
      <c r="K209" s="30" t="s">
        <v>243</v>
      </c>
      <c r="L209" s="30">
        <v>3</v>
      </c>
      <c r="M209" s="640">
        <v>2</v>
      </c>
      <c r="N209" s="640">
        <v>4</v>
      </c>
      <c r="O209" s="640">
        <v>1</v>
      </c>
      <c r="P209" s="33">
        <v>324</v>
      </c>
      <c r="Q209" s="72" t="s">
        <v>47</v>
      </c>
      <c r="R209" s="421">
        <v>43</v>
      </c>
      <c r="S209" s="459">
        <v>100000</v>
      </c>
      <c r="T209" s="821">
        <v>0</v>
      </c>
      <c r="U209" s="821">
        <v>100000</v>
      </c>
      <c r="V209" s="459">
        <v>100000</v>
      </c>
      <c r="W209" s="459">
        <v>100000</v>
      </c>
    </row>
    <row r="210" spans="2:23" ht="15" customHeight="1" x14ac:dyDescent="0.25">
      <c r="B210" s="97" t="s">
        <v>105</v>
      </c>
      <c r="C210" s="7" t="s">
        <v>5</v>
      </c>
      <c r="D210" s="11" t="s">
        <v>146</v>
      </c>
      <c r="E210" s="8" t="s">
        <v>6</v>
      </c>
      <c r="F210" s="13"/>
      <c r="G210" s="13"/>
      <c r="H210" s="9" t="s">
        <v>41</v>
      </c>
      <c r="I210" s="13" t="s">
        <v>46</v>
      </c>
      <c r="J210" s="29" t="s">
        <v>10</v>
      </c>
      <c r="K210" s="30" t="s">
        <v>243</v>
      </c>
      <c r="L210" s="30">
        <v>3</v>
      </c>
      <c r="M210" s="640">
        <v>2</v>
      </c>
      <c r="N210" s="640">
        <v>9</v>
      </c>
      <c r="O210" s="640">
        <v>1</v>
      </c>
      <c r="P210" s="33">
        <v>329</v>
      </c>
      <c r="Q210" s="72" t="s">
        <v>39</v>
      </c>
      <c r="R210" s="421">
        <v>43</v>
      </c>
      <c r="S210" s="459">
        <v>20000</v>
      </c>
      <c r="T210" s="821">
        <v>0</v>
      </c>
      <c r="U210" s="821">
        <v>20000</v>
      </c>
      <c r="V210" s="459">
        <v>20000</v>
      </c>
      <c r="W210" s="459">
        <v>20000</v>
      </c>
    </row>
    <row r="211" spans="2:23" ht="15" customHeight="1" x14ac:dyDescent="0.25">
      <c r="B211" s="97" t="s">
        <v>105</v>
      </c>
      <c r="C211" s="7" t="s">
        <v>5</v>
      </c>
      <c r="D211" s="11" t="s">
        <v>146</v>
      </c>
      <c r="E211" s="8" t="s">
        <v>6</v>
      </c>
      <c r="F211" s="13"/>
      <c r="G211" s="13"/>
      <c r="H211" s="9" t="s">
        <v>41</v>
      </c>
      <c r="I211" s="13" t="s">
        <v>46</v>
      </c>
      <c r="J211" s="29" t="s">
        <v>10</v>
      </c>
      <c r="K211" s="30" t="s">
        <v>243</v>
      </c>
      <c r="L211" s="30">
        <v>3</v>
      </c>
      <c r="M211" s="640">
        <v>2</v>
      </c>
      <c r="N211" s="640">
        <v>9</v>
      </c>
      <c r="O211" s="641">
        <v>3</v>
      </c>
      <c r="P211" s="641">
        <v>329</v>
      </c>
      <c r="Q211" s="665" t="s">
        <v>32</v>
      </c>
      <c r="R211" s="421">
        <v>43</v>
      </c>
      <c r="S211" s="459">
        <v>10000</v>
      </c>
      <c r="T211" s="821">
        <v>0</v>
      </c>
      <c r="U211" s="821">
        <v>10000</v>
      </c>
      <c r="V211" s="459">
        <v>10000</v>
      </c>
      <c r="W211" s="459">
        <v>10000</v>
      </c>
    </row>
    <row r="212" spans="2:23" ht="15" customHeight="1" x14ac:dyDescent="0.25">
      <c r="B212" s="97" t="s">
        <v>105</v>
      </c>
      <c r="C212" s="7" t="s">
        <v>5</v>
      </c>
      <c r="D212" s="11" t="s">
        <v>146</v>
      </c>
      <c r="E212" s="8" t="s">
        <v>6</v>
      </c>
      <c r="F212" s="13"/>
      <c r="G212" s="13"/>
      <c r="H212" s="9" t="s">
        <v>41</v>
      </c>
      <c r="I212" s="13" t="s">
        <v>46</v>
      </c>
      <c r="J212" s="29" t="s">
        <v>10</v>
      </c>
      <c r="K212" s="30" t="s">
        <v>243</v>
      </c>
      <c r="L212" s="30">
        <v>3</v>
      </c>
      <c r="M212" s="640">
        <v>2</v>
      </c>
      <c r="N212" s="640">
        <v>9</v>
      </c>
      <c r="O212" s="641">
        <v>9</v>
      </c>
      <c r="P212" s="641">
        <v>329</v>
      </c>
      <c r="Q212" s="665" t="s">
        <v>84</v>
      </c>
      <c r="R212" s="421">
        <v>43</v>
      </c>
      <c r="S212" s="459">
        <v>10000</v>
      </c>
      <c r="T212" s="821">
        <v>0</v>
      </c>
      <c r="U212" s="821">
        <v>10000</v>
      </c>
      <c r="V212" s="459">
        <v>10000</v>
      </c>
      <c r="W212" s="459">
        <v>10000</v>
      </c>
    </row>
    <row r="213" spans="2:23" ht="15" customHeight="1" x14ac:dyDescent="0.25">
      <c r="B213" s="97" t="s">
        <v>105</v>
      </c>
      <c r="C213" s="7" t="s">
        <v>5</v>
      </c>
      <c r="D213" s="11" t="s">
        <v>146</v>
      </c>
      <c r="E213" s="8" t="s">
        <v>6</v>
      </c>
      <c r="F213" s="13"/>
      <c r="G213" s="13"/>
      <c r="H213" s="9" t="s">
        <v>41</v>
      </c>
      <c r="I213" s="13" t="s">
        <v>46</v>
      </c>
      <c r="J213" s="29" t="s">
        <v>10</v>
      </c>
      <c r="K213" s="30" t="s">
        <v>243</v>
      </c>
      <c r="L213" s="30">
        <v>3</v>
      </c>
      <c r="M213" s="640">
        <v>6</v>
      </c>
      <c r="N213" s="640">
        <v>3</v>
      </c>
      <c r="O213" s="641">
        <v>1</v>
      </c>
      <c r="P213" s="641">
        <v>363</v>
      </c>
      <c r="Q213" s="665" t="s">
        <v>60</v>
      </c>
      <c r="R213" s="421">
        <v>43</v>
      </c>
      <c r="S213" s="459">
        <v>100000</v>
      </c>
      <c r="T213" s="821">
        <v>592670</v>
      </c>
      <c r="U213" s="821">
        <v>100000</v>
      </c>
      <c r="V213" s="459">
        <v>100000</v>
      </c>
      <c r="W213" s="459">
        <v>100000</v>
      </c>
    </row>
    <row r="214" spans="2:23" ht="15" customHeight="1" x14ac:dyDescent="0.25">
      <c r="B214" s="97" t="s">
        <v>105</v>
      </c>
      <c r="C214" s="7" t="s">
        <v>5</v>
      </c>
      <c r="D214" s="11" t="s">
        <v>146</v>
      </c>
      <c r="E214" s="8" t="s">
        <v>6</v>
      </c>
      <c r="F214" s="13"/>
      <c r="G214" s="13"/>
      <c r="H214" s="9" t="s">
        <v>41</v>
      </c>
      <c r="I214" s="13" t="s">
        <v>46</v>
      </c>
      <c r="J214" s="29" t="s">
        <v>10</v>
      </c>
      <c r="K214" s="30" t="s">
        <v>243</v>
      </c>
      <c r="L214" s="30">
        <v>3</v>
      </c>
      <c r="M214" s="640">
        <v>6</v>
      </c>
      <c r="N214" s="640">
        <v>3</v>
      </c>
      <c r="O214" s="641">
        <v>2</v>
      </c>
      <c r="P214" s="641">
        <v>363</v>
      </c>
      <c r="Q214" s="665" t="s">
        <v>284</v>
      </c>
      <c r="R214" s="421">
        <v>43</v>
      </c>
      <c r="S214" s="459">
        <v>100000</v>
      </c>
      <c r="T214" s="821">
        <v>0</v>
      </c>
      <c r="U214" s="821">
        <v>100000</v>
      </c>
      <c r="V214" s="459">
        <v>100000</v>
      </c>
      <c r="W214" s="459">
        <v>100000</v>
      </c>
    </row>
    <row r="215" spans="2:23" ht="25.5" customHeight="1" x14ac:dyDescent="0.25">
      <c r="B215" s="97" t="s">
        <v>105</v>
      </c>
      <c r="C215" s="7" t="s">
        <v>5</v>
      </c>
      <c r="D215" s="11" t="s">
        <v>146</v>
      </c>
      <c r="E215" s="8" t="s">
        <v>6</v>
      </c>
      <c r="F215" s="13"/>
      <c r="G215" s="13"/>
      <c r="H215" s="9" t="s">
        <v>41</v>
      </c>
      <c r="I215" s="13" t="s">
        <v>46</v>
      </c>
      <c r="J215" s="29" t="s">
        <v>10</v>
      </c>
      <c r="K215" s="30" t="s">
        <v>243</v>
      </c>
      <c r="L215" s="30">
        <v>3</v>
      </c>
      <c r="M215" s="640">
        <v>6</v>
      </c>
      <c r="N215" s="640">
        <v>6</v>
      </c>
      <c r="O215" s="641">
        <v>1</v>
      </c>
      <c r="P215" s="641">
        <v>366</v>
      </c>
      <c r="Q215" s="662" t="s">
        <v>309</v>
      </c>
      <c r="R215" s="421">
        <v>43</v>
      </c>
      <c r="S215" s="459">
        <v>100000</v>
      </c>
      <c r="T215" s="821">
        <v>78000</v>
      </c>
      <c r="U215" s="821">
        <v>100000</v>
      </c>
      <c r="V215" s="459">
        <v>100000</v>
      </c>
      <c r="W215" s="459">
        <v>100000</v>
      </c>
    </row>
    <row r="216" spans="2:23" ht="15" hidden="1" customHeight="1" x14ac:dyDescent="0.25">
      <c r="B216" s="97" t="s">
        <v>105</v>
      </c>
      <c r="C216" s="7" t="s">
        <v>5</v>
      </c>
      <c r="D216" s="11" t="s">
        <v>146</v>
      </c>
      <c r="E216" s="8" t="s">
        <v>6</v>
      </c>
      <c r="F216" s="13"/>
      <c r="G216" s="13"/>
      <c r="H216" s="9" t="s">
        <v>41</v>
      </c>
      <c r="I216" s="13" t="s">
        <v>46</v>
      </c>
      <c r="J216" s="29" t="s">
        <v>10</v>
      </c>
      <c r="K216" s="30" t="s">
        <v>243</v>
      </c>
      <c r="L216" s="30">
        <v>3</v>
      </c>
      <c r="M216" s="640">
        <v>7</v>
      </c>
      <c r="N216" s="640">
        <v>2</v>
      </c>
      <c r="O216" s="641">
        <v>1</v>
      </c>
      <c r="P216" s="641">
        <v>372</v>
      </c>
      <c r="Q216" s="665" t="s">
        <v>251</v>
      </c>
      <c r="R216" s="421">
        <v>43</v>
      </c>
      <c r="S216" s="459"/>
      <c r="T216" s="821"/>
      <c r="U216" s="821"/>
      <c r="V216" s="459"/>
      <c r="W216" s="459"/>
    </row>
    <row r="217" spans="2:23" ht="15" customHeight="1" x14ac:dyDescent="0.25">
      <c r="B217" s="97" t="s">
        <v>105</v>
      </c>
      <c r="C217" s="7" t="s">
        <v>5</v>
      </c>
      <c r="D217" s="11" t="s">
        <v>146</v>
      </c>
      <c r="E217" s="8" t="s">
        <v>6</v>
      </c>
      <c r="F217" s="13"/>
      <c r="G217" s="13"/>
      <c r="H217" s="9" t="s">
        <v>41</v>
      </c>
      <c r="I217" s="13" t="s">
        <v>46</v>
      </c>
      <c r="J217" s="824" t="s">
        <v>10</v>
      </c>
      <c r="K217" s="740" t="s">
        <v>243</v>
      </c>
      <c r="L217" s="740">
        <v>3</v>
      </c>
      <c r="M217" s="741">
        <v>8</v>
      </c>
      <c r="N217" s="741">
        <v>3</v>
      </c>
      <c r="O217" s="823">
        <v>1</v>
      </c>
      <c r="P217" s="823">
        <v>383</v>
      </c>
      <c r="Q217" s="829" t="s">
        <v>283</v>
      </c>
      <c r="R217" s="421">
        <v>43</v>
      </c>
      <c r="S217" s="459"/>
      <c r="T217" s="821">
        <v>888066</v>
      </c>
      <c r="U217" s="821">
        <v>1200000</v>
      </c>
      <c r="V217" s="459">
        <v>1200000</v>
      </c>
      <c r="W217" s="459">
        <v>1200000</v>
      </c>
    </row>
    <row r="218" spans="2:23" ht="15" customHeight="1" x14ac:dyDescent="0.25">
      <c r="B218" s="97" t="s">
        <v>105</v>
      </c>
      <c r="C218" s="7" t="s">
        <v>5</v>
      </c>
      <c r="D218" s="11" t="s">
        <v>146</v>
      </c>
      <c r="E218" s="8" t="s">
        <v>6</v>
      </c>
      <c r="F218" s="13"/>
      <c r="G218" s="13"/>
      <c r="H218" s="9" t="s">
        <v>41</v>
      </c>
      <c r="I218" s="13" t="s">
        <v>46</v>
      </c>
      <c r="J218" s="29" t="s">
        <v>10</v>
      </c>
      <c r="K218" s="30" t="s">
        <v>243</v>
      </c>
      <c r="L218" s="30">
        <v>4</v>
      </c>
      <c r="M218" s="640">
        <v>1</v>
      </c>
      <c r="N218" s="640">
        <v>2</v>
      </c>
      <c r="O218" s="641">
        <v>3</v>
      </c>
      <c r="P218" s="641">
        <v>412</v>
      </c>
      <c r="Q218" s="665" t="s">
        <v>53</v>
      </c>
      <c r="R218" s="421">
        <v>43</v>
      </c>
      <c r="S218" s="459">
        <v>100000</v>
      </c>
      <c r="T218" s="821">
        <v>0</v>
      </c>
      <c r="U218" s="821">
        <v>100000</v>
      </c>
      <c r="V218" s="459">
        <v>100000</v>
      </c>
      <c r="W218" s="459">
        <v>100000</v>
      </c>
    </row>
    <row r="219" spans="2:23" ht="15" customHeight="1" x14ac:dyDescent="0.25">
      <c r="B219" s="97" t="s">
        <v>105</v>
      </c>
      <c r="C219" s="7" t="s">
        <v>5</v>
      </c>
      <c r="D219" s="11" t="s">
        <v>146</v>
      </c>
      <c r="E219" s="8" t="s">
        <v>6</v>
      </c>
      <c r="F219" s="13"/>
      <c r="G219" s="13"/>
      <c r="H219" s="9" t="s">
        <v>41</v>
      </c>
      <c r="I219" s="13" t="s">
        <v>46</v>
      </c>
      <c r="J219" s="29" t="s">
        <v>10</v>
      </c>
      <c r="K219" s="30" t="s">
        <v>243</v>
      </c>
      <c r="L219" s="30">
        <v>4</v>
      </c>
      <c r="M219" s="640">
        <v>2</v>
      </c>
      <c r="N219" s="640">
        <v>2</v>
      </c>
      <c r="O219" s="641">
        <v>1</v>
      </c>
      <c r="P219" s="641">
        <v>422</v>
      </c>
      <c r="Q219" s="665" t="s">
        <v>67</v>
      </c>
      <c r="R219" s="421">
        <v>43</v>
      </c>
      <c r="S219" s="459">
        <v>50000</v>
      </c>
      <c r="T219" s="821">
        <v>4969</v>
      </c>
      <c r="U219" s="821">
        <v>50000</v>
      </c>
      <c r="V219" s="459">
        <v>50000</v>
      </c>
      <c r="W219" s="459">
        <v>50000</v>
      </c>
    </row>
    <row r="220" spans="2:23" ht="15" customHeight="1" x14ac:dyDescent="0.25">
      <c r="B220" s="97" t="s">
        <v>105</v>
      </c>
      <c r="C220" s="7" t="s">
        <v>5</v>
      </c>
      <c r="D220" s="11" t="s">
        <v>146</v>
      </c>
      <c r="E220" s="8" t="s">
        <v>6</v>
      </c>
      <c r="F220" s="13"/>
      <c r="G220" s="13"/>
      <c r="H220" s="9" t="s">
        <v>41</v>
      </c>
      <c r="I220" s="13" t="s">
        <v>46</v>
      </c>
      <c r="J220" s="29" t="s">
        <v>10</v>
      </c>
      <c r="K220" s="30" t="s">
        <v>243</v>
      </c>
      <c r="L220" s="30">
        <v>4</v>
      </c>
      <c r="M220" s="640">
        <v>2</v>
      </c>
      <c r="N220" s="640">
        <v>2</v>
      </c>
      <c r="O220" s="641">
        <v>2</v>
      </c>
      <c r="P220" s="641">
        <v>422</v>
      </c>
      <c r="Q220" s="665" t="s">
        <v>68</v>
      </c>
      <c r="R220" s="421">
        <v>43</v>
      </c>
      <c r="S220" s="459">
        <v>10000</v>
      </c>
      <c r="T220" s="821">
        <v>0</v>
      </c>
      <c r="U220" s="821">
        <v>10000</v>
      </c>
      <c r="V220" s="459">
        <v>10000</v>
      </c>
      <c r="W220" s="459">
        <v>10000</v>
      </c>
    </row>
    <row r="221" spans="2:23" ht="15" customHeight="1" x14ac:dyDescent="0.25">
      <c r="B221" s="97" t="s">
        <v>105</v>
      </c>
      <c r="C221" s="7" t="s">
        <v>5</v>
      </c>
      <c r="D221" s="11" t="s">
        <v>146</v>
      </c>
      <c r="E221" s="8" t="s">
        <v>6</v>
      </c>
      <c r="F221" s="13"/>
      <c r="G221" s="13"/>
      <c r="H221" s="9" t="s">
        <v>41</v>
      </c>
      <c r="I221" s="13" t="s">
        <v>46</v>
      </c>
      <c r="J221" s="29" t="s">
        <v>10</v>
      </c>
      <c r="K221" s="30" t="s">
        <v>243</v>
      </c>
      <c r="L221" s="30">
        <v>4</v>
      </c>
      <c r="M221" s="640">
        <v>2</v>
      </c>
      <c r="N221" s="640">
        <v>2</v>
      </c>
      <c r="O221" s="641">
        <v>7</v>
      </c>
      <c r="P221" s="641">
        <v>422</v>
      </c>
      <c r="Q221" s="665" t="s">
        <v>70</v>
      </c>
      <c r="R221" s="421">
        <v>43</v>
      </c>
      <c r="S221" s="459">
        <v>10000</v>
      </c>
      <c r="T221" s="821">
        <v>0</v>
      </c>
      <c r="U221" s="821">
        <v>10000</v>
      </c>
      <c r="V221" s="459">
        <v>10000</v>
      </c>
      <c r="W221" s="459">
        <v>10000</v>
      </c>
    </row>
    <row r="222" spans="2:23" ht="15" customHeight="1" x14ac:dyDescent="0.25">
      <c r="B222" s="97" t="s">
        <v>105</v>
      </c>
      <c r="C222" s="7" t="s">
        <v>5</v>
      </c>
      <c r="D222" s="11" t="s">
        <v>146</v>
      </c>
      <c r="E222" s="8" t="s">
        <v>6</v>
      </c>
      <c r="F222" s="13"/>
      <c r="G222" s="13"/>
      <c r="H222" s="9" t="s">
        <v>41</v>
      </c>
      <c r="I222" s="13" t="s">
        <v>46</v>
      </c>
      <c r="J222" s="29" t="s">
        <v>10</v>
      </c>
      <c r="K222" s="30" t="s">
        <v>243</v>
      </c>
      <c r="L222" s="30">
        <v>4</v>
      </c>
      <c r="M222" s="640">
        <v>2</v>
      </c>
      <c r="N222" s="640">
        <v>6</v>
      </c>
      <c r="O222" s="641">
        <v>2</v>
      </c>
      <c r="P222" s="641">
        <v>426</v>
      </c>
      <c r="Q222" s="665" t="s">
        <v>73</v>
      </c>
      <c r="R222" s="421">
        <v>43</v>
      </c>
      <c r="S222" s="459">
        <v>20000</v>
      </c>
      <c r="T222" s="821">
        <v>0</v>
      </c>
      <c r="U222" s="821">
        <v>20000</v>
      </c>
      <c r="V222" s="459">
        <v>20000</v>
      </c>
      <c r="W222" s="459">
        <v>20000</v>
      </c>
    </row>
    <row r="223" spans="2:23" ht="57.75" customHeight="1" x14ac:dyDescent="0.25">
      <c r="B223" s="456" t="s">
        <v>105</v>
      </c>
      <c r="C223" s="7" t="s">
        <v>5</v>
      </c>
      <c r="D223" s="11" t="s">
        <v>353</v>
      </c>
      <c r="E223" s="8" t="s">
        <v>6</v>
      </c>
      <c r="F223" s="13" t="s">
        <v>7</v>
      </c>
      <c r="G223" s="13" t="s">
        <v>8</v>
      </c>
      <c r="H223" s="9" t="s">
        <v>36</v>
      </c>
      <c r="I223" s="13" t="s">
        <v>9</v>
      </c>
      <c r="J223" s="14" t="s">
        <v>10</v>
      </c>
      <c r="K223" s="15" t="s">
        <v>245</v>
      </c>
      <c r="L223" s="15"/>
      <c r="M223" s="16"/>
      <c r="N223" s="16"/>
      <c r="O223" s="16"/>
      <c r="P223" s="17"/>
      <c r="Q223" s="920" t="s">
        <v>352</v>
      </c>
      <c r="R223" s="633">
        <v>11</v>
      </c>
      <c r="S223" s="696">
        <f>SUM(S224)</f>
        <v>0</v>
      </c>
      <c r="T223" s="945">
        <f t="shared" ref="T223:V223" si="135">SUM(T224)</f>
        <v>0</v>
      </c>
      <c r="U223" s="945">
        <f t="shared" si="135"/>
        <v>0</v>
      </c>
      <c r="V223" s="945">
        <f t="shared" si="135"/>
        <v>0</v>
      </c>
      <c r="W223" s="696">
        <f>SUM(W224)</f>
        <v>1500000</v>
      </c>
    </row>
    <row r="224" spans="2:23" ht="15" customHeight="1" x14ac:dyDescent="0.25">
      <c r="B224" s="456" t="s">
        <v>105</v>
      </c>
      <c r="C224" s="7" t="s">
        <v>5</v>
      </c>
      <c r="D224" s="11" t="s">
        <v>353</v>
      </c>
      <c r="E224" s="8" t="s">
        <v>6</v>
      </c>
      <c r="F224" s="13"/>
      <c r="G224" s="13"/>
      <c r="H224" s="9" t="s">
        <v>36</v>
      </c>
      <c r="I224" s="13" t="s">
        <v>9</v>
      </c>
      <c r="J224" s="19" t="s">
        <v>10</v>
      </c>
      <c r="K224" s="25" t="s">
        <v>245</v>
      </c>
      <c r="L224" s="20">
        <v>3</v>
      </c>
      <c r="M224" s="12">
        <v>2</v>
      </c>
      <c r="N224" s="12">
        <v>3</v>
      </c>
      <c r="O224" s="12">
        <v>7</v>
      </c>
      <c r="P224" s="25">
        <v>323</v>
      </c>
      <c r="Q224" s="37" t="s">
        <v>30</v>
      </c>
      <c r="R224" s="633">
        <v>11</v>
      </c>
      <c r="S224" s="758"/>
      <c r="T224" s="821"/>
      <c r="U224" s="827"/>
      <c r="V224" s="758"/>
      <c r="W224" s="758">
        <v>1500000</v>
      </c>
    </row>
    <row r="225" spans="2:23" ht="60.75" customHeight="1" x14ac:dyDescent="0.25">
      <c r="B225" s="97" t="s">
        <v>105</v>
      </c>
      <c r="C225" s="7" t="s">
        <v>5</v>
      </c>
      <c r="D225" s="11" t="s">
        <v>353</v>
      </c>
      <c r="E225" s="8" t="s">
        <v>6</v>
      </c>
      <c r="F225" s="13" t="s">
        <v>7</v>
      </c>
      <c r="G225" s="13" t="s">
        <v>8</v>
      </c>
      <c r="H225" s="9" t="s">
        <v>36</v>
      </c>
      <c r="I225" s="13" t="s">
        <v>9</v>
      </c>
      <c r="J225" s="14" t="s">
        <v>10</v>
      </c>
      <c r="K225" s="15" t="s">
        <v>245</v>
      </c>
      <c r="L225" s="15"/>
      <c r="M225" s="16"/>
      <c r="N225" s="16"/>
      <c r="O225" s="16"/>
      <c r="P225" s="17"/>
      <c r="Q225" s="920" t="s">
        <v>352</v>
      </c>
      <c r="R225" s="420">
        <v>43</v>
      </c>
      <c r="S225" s="696">
        <f>SUM(S226:S230)</f>
        <v>3350000</v>
      </c>
      <c r="T225" s="945">
        <f t="shared" ref="T225" si="136">SUM(T226:T230)</f>
        <v>1123751</v>
      </c>
      <c r="U225" s="945">
        <f>SUM(U226:U230)</f>
        <v>2000000</v>
      </c>
      <c r="V225" s="945">
        <f>SUM(V226:V230)</f>
        <v>2000000</v>
      </c>
      <c r="W225" s="696">
        <f t="shared" ref="W225" si="137">SUM(W226:W230)</f>
        <v>0</v>
      </c>
    </row>
    <row r="226" spans="2:23" ht="15" customHeight="1" x14ac:dyDescent="0.25">
      <c r="B226" s="97" t="s">
        <v>105</v>
      </c>
      <c r="C226" s="7" t="s">
        <v>5</v>
      </c>
      <c r="D226" s="11" t="s">
        <v>353</v>
      </c>
      <c r="E226" s="8" t="s">
        <v>6</v>
      </c>
      <c r="F226" s="13"/>
      <c r="G226" s="13"/>
      <c r="H226" s="9" t="s">
        <v>36</v>
      </c>
      <c r="I226" s="10" t="s">
        <v>9</v>
      </c>
      <c r="J226" s="19" t="s">
        <v>10</v>
      </c>
      <c r="K226" s="20" t="s">
        <v>245</v>
      </c>
      <c r="L226" s="20">
        <v>3</v>
      </c>
      <c r="M226" s="12">
        <v>2</v>
      </c>
      <c r="N226" s="12">
        <v>3</v>
      </c>
      <c r="O226" s="12">
        <v>7</v>
      </c>
      <c r="P226" s="25">
        <v>323</v>
      </c>
      <c r="Q226" s="37" t="s">
        <v>30</v>
      </c>
      <c r="R226" s="421">
        <v>43</v>
      </c>
      <c r="S226" s="459">
        <v>1800000</v>
      </c>
      <c r="T226" s="821">
        <v>790813</v>
      </c>
      <c r="U226" s="821">
        <v>2000000</v>
      </c>
      <c r="V226" s="459">
        <v>2000000</v>
      </c>
      <c r="W226" s="459"/>
    </row>
    <row r="227" spans="2:23" ht="15" hidden="1" customHeight="1" x14ac:dyDescent="0.25">
      <c r="B227" s="97" t="s">
        <v>105</v>
      </c>
      <c r="C227" s="7" t="s">
        <v>5</v>
      </c>
      <c r="D227" s="11" t="s">
        <v>353</v>
      </c>
      <c r="E227" s="8" t="s">
        <v>6</v>
      </c>
      <c r="F227" s="13"/>
      <c r="G227" s="13"/>
      <c r="H227" s="9" t="s">
        <v>36</v>
      </c>
      <c r="I227" s="10" t="s">
        <v>9</v>
      </c>
      <c r="J227" s="29" t="s">
        <v>10</v>
      </c>
      <c r="K227" s="30" t="s">
        <v>245</v>
      </c>
      <c r="L227" s="30">
        <v>3</v>
      </c>
      <c r="M227" s="640">
        <v>2</v>
      </c>
      <c r="N227" s="640">
        <v>4</v>
      </c>
      <c r="O227" s="641">
        <v>1</v>
      </c>
      <c r="P227" s="641">
        <v>324</v>
      </c>
      <c r="Q227" s="665" t="s">
        <v>47</v>
      </c>
      <c r="R227" s="421">
        <v>43</v>
      </c>
      <c r="S227" s="459">
        <v>10000</v>
      </c>
      <c r="T227" s="821">
        <v>0</v>
      </c>
      <c r="U227" s="821"/>
      <c r="V227" s="459"/>
      <c r="W227" s="459"/>
    </row>
    <row r="228" spans="2:23" ht="15" hidden="1" customHeight="1" x14ac:dyDescent="0.25">
      <c r="B228" s="97" t="s">
        <v>105</v>
      </c>
      <c r="C228" s="7" t="s">
        <v>5</v>
      </c>
      <c r="D228" s="11" t="s">
        <v>353</v>
      </c>
      <c r="E228" s="8" t="s">
        <v>6</v>
      </c>
      <c r="F228" s="13"/>
      <c r="G228" s="13"/>
      <c r="H228" s="9" t="s">
        <v>36</v>
      </c>
      <c r="I228" s="10" t="s">
        <v>9</v>
      </c>
      <c r="J228" s="19" t="s">
        <v>10</v>
      </c>
      <c r="K228" s="20" t="s">
        <v>245</v>
      </c>
      <c r="L228" s="20">
        <v>3</v>
      </c>
      <c r="M228" s="12">
        <v>2</v>
      </c>
      <c r="N228" s="12">
        <v>9</v>
      </c>
      <c r="O228" s="12">
        <v>1</v>
      </c>
      <c r="P228" s="25">
        <v>329</v>
      </c>
      <c r="Q228" s="37" t="s">
        <v>39</v>
      </c>
      <c r="R228" s="421">
        <v>43</v>
      </c>
      <c r="S228" s="459">
        <v>40000</v>
      </c>
      <c r="T228" s="821">
        <v>0</v>
      </c>
      <c r="U228" s="821"/>
      <c r="V228" s="459"/>
      <c r="W228" s="459"/>
    </row>
    <row r="229" spans="2:23" ht="15" hidden="1" customHeight="1" x14ac:dyDescent="0.25">
      <c r="B229" s="97" t="s">
        <v>105</v>
      </c>
      <c r="C229" s="7" t="s">
        <v>5</v>
      </c>
      <c r="D229" s="11" t="s">
        <v>353</v>
      </c>
      <c r="E229" s="8" t="s">
        <v>6</v>
      </c>
      <c r="F229" s="13"/>
      <c r="G229" s="13"/>
      <c r="H229" s="9" t="s">
        <v>36</v>
      </c>
      <c r="I229" s="10" t="s">
        <v>9</v>
      </c>
      <c r="J229" s="19" t="s">
        <v>10</v>
      </c>
      <c r="K229" s="20" t="s">
        <v>245</v>
      </c>
      <c r="L229" s="20">
        <v>3</v>
      </c>
      <c r="M229" s="12">
        <v>8</v>
      </c>
      <c r="N229" s="12">
        <v>1</v>
      </c>
      <c r="O229" s="38">
        <v>1</v>
      </c>
      <c r="P229" s="38">
        <v>381</v>
      </c>
      <c r="Q229" s="623" t="s">
        <v>61</v>
      </c>
      <c r="R229" s="421">
        <v>43</v>
      </c>
      <c r="S229" s="821">
        <v>0</v>
      </c>
      <c r="T229" s="821">
        <v>0</v>
      </c>
      <c r="U229" s="821"/>
      <c r="V229" s="821"/>
      <c r="W229" s="821"/>
    </row>
    <row r="230" spans="2:23" ht="15" hidden="1" customHeight="1" x14ac:dyDescent="0.25">
      <c r="B230" s="97" t="s">
        <v>105</v>
      </c>
      <c r="C230" s="7" t="s">
        <v>5</v>
      </c>
      <c r="D230" s="11" t="s">
        <v>353</v>
      </c>
      <c r="E230" s="8" t="s">
        <v>6</v>
      </c>
      <c r="F230" s="13"/>
      <c r="G230" s="13"/>
      <c r="H230" s="9" t="s">
        <v>36</v>
      </c>
      <c r="I230" s="10" t="s">
        <v>9</v>
      </c>
      <c r="J230" s="29" t="s">
        <v>10</v>
      </c>
      <c r="K230" s="30" t="s">
        <v>245</v>
      </c>
      <c r="L230" s="30">
        <v>4</v>
      </c>
      <c r="M230" s="640">
        <v>2</v>
      </c>
      <c r="N230" s="640">
        <v>6</v>
      </c>
      <c r="O230" s="641">
        <v>2</v>
      </c>
      <c r="P230" s="641">
        <v>426</v>
      </c>
      <c r="Q230" s="665" t="s">
        <v>73</v>
      </c>
      <c r="R230" s="421">
        <v>43</v>
      </c>
      <c r="S230" s="669">
        <v>1500000</v>
      </c>
      <c r="T230" s="838">
        <v>332938</v>
      </c>
      <c r="U230" s="838"/>
      <c r="V230" s="669"/>
      <c r="W230" s="459"/>
    </row>
    <row r="231" spans="2:23" ht="38.25" hidden="1" x14ac:dyDescent="0.25">
      <c r="B231" s="97" t="s">
        <v>105</v>
      </c>
      <c r="C231" s="7" t="s">
        <v>5</v>
      </c>
      <c r="D231" s="11" t="s">
        <v>353</v>
      </c>
      <c r="E231" s="8" t="s">
        <v>6</v>
      </c>
      <c r="F231" s="13" t="s">
        <v>7</v>
      </c>
      <c r="G231" s="13" t="s">
        <v>8</v>
      </c>
      <c r="H231" s="9" t="s">
        <v>36</v>
      </c>
      <c r="I231" s="13" t="s">
        <v>9</v>
      </c>
      <c r="J231" s="85" t="s">
        <v>10</v>
      </c>
      <c r="K231" s="78" t="s">
        <v>242</v>
      </c>
      <c r="L231" s="78"/>
      <c r="M231" s="79"/>
      <c r="N231" s="79"/>
      <c r="O231" s="79"/>
      <c r="P231" s="80"/>
      <c r="Q231" s="81" t="s">
        <v>357</v>
      </c>
      <c r="R231" s="423">
        <v>11</v>
      </c>
      <c r="S231" s="696">
        <f>SUM(S232:S240)</f>
        <v>1800000</v>
      </c>
      <c r="T231" s="945">
        <f t="shared" ref="T231" si="138">SUM(T232:T240)</f>
        <v>825833</v>
      </c>
      <c r="U231" s="945">
        <f>SUM(U232:U240)</f>
        <v>0</v>
      </c>
      <c r="V231" s="945">
        <f t="shared" ref="V231" si="139">SUM(V232:V240)</f>
        <v>0</v>
      </c>
      <c r="W231" s="696">
        <f t="shared" ref="W231" si="140">SUM(W232:W240)</f>
        <v>0</v>
      </c>
    </row>
    <row r="232" spans="2:23" ht="15" hidden="1" customHeight="1" x14ac:dyDescent="0.25">
      <c r="B232" s="97" t="s">
        <v>105</v>
      </c>
      <c r="C232" s="7" t="s">
        <v>5</v>
      </c>
      <c r="D232" s="11" t="s">
        <v>353</v>
      </c>
      <c r="E232" s="8" t="s">
        <v>6</v>
      </c>
      <c r="F232" s="13"/>
      <c r="G232" s="13"/>
      <c r="H232" s="9" t="s">
        <v>36</v>
      </c>
      <c r="I232" s="13" t="s">
        <v>9</v>
      </c>
      <c r="J232" s="73" t="s">
        <v>10</v>
      </c>
      <c r="K232" s="20" t="s">
        <v>242</v>
      </c>
      <c r="L232" s="74">
        <v>3</v>
      </c>
      <c r="M232" s="75">
        <v>2</v>
      </c>
      <c r="N232" s="75">
        <v>1</v>
      </c>
      <c r="O232" s="75">
        <v>1</v>
      </c>
      <c r="P232" s="23">
        <v>321</v>
      </c>
      <c r="Q232" s="76" t="s">
        <v>17</v>
      </c>
      <c r="R232" s="422">
        <v>11</v>
      </c>
      <c r="S232" s="459">
        <v>100000</v>
      </c>
      <c r="T232" s="821">
        <v>31653</v>
      </c>
      <c r="U232" s="821"/>
      <c r="V232" s="459"/>
      <c r="W232" s="459"/>
    </row>
    <row r="233" spans="2:23" ht="15" hidden="1" customHeight="1" x14ac:dyDescent="0.25">
      <c r="B233" s="97" t="s">
        <v>105</v>
      </c>
      <c r="C233" s="7" t="s">
        <v>5</v>
      </c>
      <c r="D233" s="11" t="s">
        <v>353</v>
      </c>
      <c r="E233" s="8" t="s">
        <v>6</v>
      </c>
      <c r="F233" s="13"/>
      <c r="G233" s="13"/>
      <c r="H233" s="9" t="s">
        <v>36</v>
      </c>
      <c r="I233" s="13" t="s">
        <v>9</v>
      </c>
      <c r="J233" s="73" t="s">
        <v>10</v>
      </c>
      <c r="K233" s="30" t="s">
        <v>242</v>
      </c>
      <c r="L233" s="74">
        <v>3</v>
      </c>
      <c r="M233" s="75">
        <v>2</v>
      </c>
      <c r="N233" s="75">
        <v>3</v>
      </c>
      <c r="O233" s="75">
        <v>3</v>
      </c>
      <c r="P233" s="699">
        <v>323</v>
      </c>
      <c r="Q233" s="700" t="s">
        <v>26</v>
      </c>
      <c r="R233" s="422">
        <v>11</v>
      </c>
      <c r="S233" s="459">
        <v>100000</v>
      </c>
      <c r="T233" s="821">
        <v>0</v>
      </c>
      <c r="U233" s="821"/>
      <c r="V233" s="459"/>
      <c r="W233" s="459"/>
    </row>
    <row r="234" spans="2:23" ht="15" hidden="1" customHeight="1" x14ac:dyDescent="0.25">
      <c r="B234" s="97" t="s">
        <v>105</v>
      </c>
      <c r="C234" s="7" t="s">
        <v>5</v>
      </c>
      <c r="D234" s="11" t="s">
        <v>353</v>
      </c>
      <c r="E234" s="8" t="s">
        <v>6</v>
      </c>
      <c r="F234" s="13"/>
      <c r="G234" s="13"/>
      <c r="H234" s="9" t="s">
        <v>36</v>
      </c>
      <c r="I234" s="13" t="s">
        <v>9</v>
      </c>
      <c r="J234" s="995" t="s">
        <v>10</v>
      </c>
      <c r="K234" s="980" t="s">
        <v>242</v>
      </c>
      <c r="L234" s="996">
        <v>3</v>
      </c>
      <c r="M234" s="997">
        <v>2</v>
      </c>
      <c r="N234" s="997">
        <v>3</v>
      </c>
      <c r="O234" s="997">
        <v>5</v>
      </c>
      <c r="P234" s="975">
        <v>323</v>
      </c>
      <c r="Q234" s="998" t="s">
        <v>28</v>
      </c>
      <c r="R234" s="999">
        <v>11</v>
      </c>
      <c r="S234" s="868"/>
      <c r="T234" s="955"/>
      <c r="U234" s="955"/>
      <c r="V234" s="868"/>
      <c r="W234" s="868"/>
    </row>
    <row r="235" spans="2:23" ht="15" hidden="1" customHeight="1" x14ac:dyDescent="0.25">
      <c r="B235" s="97" t="s">
        <v>105</v>
      </c>
      <c r="C235" s="7" t="s">
        <v>5</v>
      </c>
      <c r="D235" s="11" t="s">
        <v>353</v>
      </c>
      <c r="E235" s="8" t="s">
        <v>6</v>
      </c>
      <c r="F235" s="13"/>
      <c r="G235" s="13"/>
      <c r="H235" s="9" t="s">
        <v>36</v>
      </c>
      <c r="I235" s="13" t="s">
        <v>9</v>
      </c>
      <c r="J235" s="747" t="s">
        <v>10</v>
      </c>
      <c r="K235" s="748" t="s">
        <v>242</v>
      </c>
      <c r="L235" s="752">
        <v>3</v>
      </c>
      <c r="M235" s="753">
        <v>2</v>
      </c>
      <c r="N235" s="753">
        <v>3</v>
      </c>
      <c r="O235" s="753">
        <v>7</v>
      </c>
      <c r="P235" s="699">
        <v>323</v>
      </c>
      <c r="Q235" s="72" t="s">
        <v>30</v>
      </c>
      <c r="R235" s="414">
        <v>11</v>
      </c>
      <c r="S235" s="459">
        <v>1300000</v>
      </c>
      <c r="T235" s="821">
        <v>781139</v>
      </c>
      <c r="U235" s="821"/>
      <c r="V235" s="459"/>
      <c r="W235" s="459"/>
    </row>
    <row r="236" spans="2:23" ht="15" hidden="1" customHeight="1" x14ac:dyDescent="0.25">
      <c r="B236" s="97" t="s">
        <v>105</v>
      </c>
      <c r="C236" s="7" t="s">
        <v>5</v>
      </c>
      <c r="D236" s="11" t="s">
        <v>353</v>
      </c>
      <c r="E236" s="8" t="s">
        <v>6</v>
      </c>
      <c r="F236" s="13"/>
      <c r="G236" s="13"/>
      <c r="H236" s="9" t="s">
        <v>36</v>
      </c>
      <c r="I236" s="13" t="s">
        <v>9</v>
      </c>
      <c r="J236" s="747" t="s">
        <v>10</v>
      </c>
      <c r="K236" s="748" t="s">
        <v>242</v>
      </c>
      <c r="L236" s="752">
        <v>3</v>
      </c>
      <c r="M236" s="753">
        <v>2</v>
      </c>
      <c r="N236" s="753">
        <v>3</v>
      </c>
      <c r="O236" s="754">
        <v>8</v>
      </c>
      <c r="P236" s="704">
        <v>323</v>
      </c>
      <c r="Q236" s="755" t="s">
        <v>38</v>
      </c>
      <c r="R236" s="414">
        <v>11</v>
      </c>
      <c r="S236" s="459">
        <v>50000</v>
      </c>
      <c r="T236" s="821">
        <v>0</v>
      </c>
      <c r="U236" s="821"/>
      <c r="V236" s="459"/>
      <c r="W236" s="459"/>
    </row>
    <row r="237" spans="2:23" ht="15" hidden="1" customHeight="1" x14ac:dyDescent="0.25">
      <c r="B237" s="97" t="s">
        <v>105</v>
      </c>
      <c r="C237" s="7" t="s">
        <v>5</v>
      </c>
      <c r="D237" s="11" t="s">
        <v>353</v>
      </c>
      <c r="E237" s="8" t="s">
        <v>6</v>
      </c>
      <c r="F237" s="13"/>
      <c r="G237" s="13"/>
      <c r="H237" s="9" t="s">
        <v>36</v>
      </c>
      <c r="I237" s="13" t="s">
        <v>9</v>
      </c>
      <c r="J237" s="747" t="s">
        <v>10</v>
      </c>
      <c r="K237" s="748" t="s">
        <v>242</v>
      </c>
      <c r="L237" s="752">
        <v>3</v>
      </c>
      <c r="M237" s="753">
        <v>2</v>
      </c>
      <c r="N237" s="753">
        <v>3</v>
      </c>
      <c r="O237" s="754">
        <v>9</v>
      </c>
      <c r="P237" s="704">
        <v>323</v>
      </c>
      <c r="Q237" s="755" t="s">
        <v>45</v>
      </c>
      <c r="R237" s="414">
        <v>11</v>
      </c>
      <c r="S237" s="459">
        <v>50000</v>
      </c>
      <c r="T237" s="821">
        <v>0</v>
      </c>
      <c r="U237" s="821"/>
      <c r="V237" s="459"/>
      <c r="W237" s="459"/>
    </row>
    <row r="238" spans="2:23" ht="15" hidden="1" customHeight="1" x14ac:dyDescent="0.25">
      <c r="B238" s="97" t="s">
        <v>105</v>
      </c>
      <c r="C238" s="7" t="s">
        <v>5</v>
      </c>
      <c r="D238" s="11" t="s">
        <v>353</v>
      </c>
      <c r="E238" s="8" t="s">
        <v>6</v>
      </c>
      <c r="F238" s="13"/>
      <c r="G238" s="13"/>
      <c r="H238" s="9" t="s">
        <v>36</v>
      </c>
      <c r="I238" s="13" t="s">
        <v>9</v>
      </c>
      <c r="J238" s="747" t="s">
        <v>10</v>
      </c>
      <c r="K238" s="748" t="s">
        <v>242</v>
      </c>
      <c r="L238" s="752">
        <v>3</v>
      </c>
      <c r="M238" s="753">
        <v>2</v>
      </c>
      <c r="N238" s="753">
        <v>4</v>
      </c>
      <c r="O238" s="754">
        <v>1</v>
      </c>
      <c r="P238" s="704">
        <v>324</v>
      </c>
      <c r="Q238" s="755" t="s">
        <v>47</v>
      </c>
      <c r="R238" s="414">
        <v>11</v>
      </c>
      <c r="S238" s="459">
        <v>50000</v>
      </c>
      <c r="T238" s="821">
        <v>13041</v>
      </c>
      <c r="U238" s="821"/>
      <c r="V238" s="459"/>
      <c r="W238" s="459"/>
    </row>
    <row r="239" spans="2:23" ht="15" hidden="1" customHeight="1" x14ac:dyDescent="0.25">
      <c r="B239" s="97" t="s">
        <v>105</v>
      </c>
      <c r="C239" s="7" t="s">
        <v>5</v>
      </c>
      <c r="D239" s="11" t="s">
        <v>353</v>
      </c>
      <c r="E239" s="8" t="s">
        <v>6</v>
      </c>
      <c r="F239" s="13"/>
      <c r="G239" s="13"/>
      <c r="H239" s="9" t="s">
        <v>36</v>
      </c>
      <c r="I239" s="13" t="s">
        <v>9</v>
      </c>
      <c r="J239" s="747" t="s">
        <v>10</v>
      </c>
      <c r="K239" s="748" t="s">
        <v>242</v>
      </c>
      <c r="L239" s="752">
        <v>3</v>
      </c>
      <c r="M239" s="753">
        <v>2</v>
      </c>
      <c r="N239" s="753">
        <v>9</v>
      </c>
      <c r="O239" s="754">
        <v>1</v>
      </c>
      <c r="P239" s="704">
        <v>329</v>
      </c>
      <c r="Q239" s="755" t="s">
        <v>39</v>
      </c>
      <c r="R239" s="414">
        <v>11</v>
      </c>
      <c r="S239" s="459">
        <v>50000</v>
      </c>
      <c r="T239" s="821">
        <v>0</v>
      </c>
      <c r="U239" s="821"/>
      <c r="V239" s="459"/>
      <c r="W239" s="459"/>
    </row>
    <row r="240" spans="2:23" ht="15" hidden="1" customHeight="1" x14ac:dyDescent="0.25">
      <c r="B240" s="97" t="s">
        <v>105</v>
      </c>
      <c r="C240" s="7" t="s">
        <v>5</v>
      </c>
      <c r="D240" s="11" t="s">
        <v>353</v>
      </c>
      <c r="E240" s="8" t="s">
        <v>6</v>
      </c>
      <c r="F240" s="13"/>
      <c r="G240" s="13"/>
      <c r="H240" s="9" t="s">
        <v>36</v>
      </c>
      <c r="I240" s="13" t="s">
        <v>9</v>
      </c>
      <c r="J240" s="747" t="s">
        <v>10</v>
      </c>
      <c r="K240" s="748" t="s">
        <v>242</v>
      </c>
      <c r="L240" s="752">
        <v>4</v>
      </c>
      <c r="M240" s="753">
        <v>2</v>
      </c>
      <c r="N240" s="753">
        <v>6</v>
      </c>
      <c r="O240" s="754">
        <v>2</v>
      </c>
      <c r="P240" s="704">
        <v>426</v>
      </c>
      <c r="Q240" s="755" t="s">
        <v>73</v>
      </c>
      <c r="R240" s="414">
        <v>11</v>
      </c>
      <c r="S240" s="459">
        <v>100000</v>
      </c>
      <c r="T240" s="838">
        <v>0</v>
      </c>
      <c r="U240" s="821"/>
      <c r="V240" s="459"/>
      <c r="W240" s="459"/>
    </row>
    <row r="241" spans="2:23" ht="38.25" x14ac:dyDescent="0.25">
      <c r="B241" s="97" t="s">
        <v>105</v>
      </c>
      <c r="C241" s="7" t="s">
        <v>5</v>
      </c>
      <c r="D241" s="11" t="s">
        <v>353</v>
      </c>
      <c r="E241" s="8" t="s">
        <v>6</v>
      </c>
      <c r="F241" s="13" t="s">
        <v>7</v>
      </c>
      <c r="G241" s="13" t="s">
        <v>8</v>
      </c>
      <c r="H241" s="9" t="s">
        <v>36</v>
      </c>
      <c r="I241" s="13" t="s">
        <v>9</v>
      </c>
      <c r="J241" s="85" t="s">
        <v>10</v>
      </c>
      <c r="K241" s="78" t="s">
        <v>242</v>
      </c>
      <c r="L241" s="78"/>
      <c r="M241" s="79"/>
      <c r="N241" s="79"/>
      <c r="O241" s="79"/>
      <c r="P241" s="80"/>
      <c r="Q241" s="81" t="s">
        <v>357</v>
      </c>
      <c r="R241" s="905">
        <v>43</v>
      </c>
      <c r="S241" s="696">
        <f>SUM(S242:S250)</f>
        <v>1450000</v>
      </c>
      <c r="T241" s="945">
        <f t="shared" ref="T241" si="141">SUM(T242:T250)</f>
        <v>44694</v>
      </c>
      <c r="U241" s="945">
        <f>SUM(U242:U250)</f>
        <v>7860000</v>
      </c>
      <c r="V241" s="945">
        <f t="shared" ref="V241:W241" si="142">SUM(V242:V250)</f>
        <v>5185000</v>
      </c>
      <c r="W241" s="696">
        <f t="shared" si="142"/>
        <v>5185000</v>
      </c>
    </row>
    <row r="242" spans="2:23" ht="15" customHeight="1" x14ac:dyDescent="0.25">
      <c r="B242" s="97" t="s">
        <v>105</v>
      </c>
      <c r="C242" s="7" t="s">
        <v>5</v>
      </c>
      <c r="D242" s="11" t="s">
        <v>353</v>
      </c>
      <c r="E242" s="8" t="s">
        <v>6</v>
      </c>
      <c r="F242" s="13"/>
      <c r="G242" s="13"/>
      <c r="H242" s="9" t="s">
        <v>36</v>
      </c>
      <c r="I242" s="13" t="s">
        <v>9</v>
      </c>
      <c r="J242" s="73" t="s">
        <v>10</v>
      </c>
      <c r="K242" s="30" t="s">
        <v>242</v>
      </c>
      <c r="L242" s="74">
        <v>3</v>
      </c>
      <c r="M242" s="75">
        <v>2</v>
      </c>
      <c r="N242" s="75">
        <v>1</v>
      </c>
      <c r="O242" s="75">
        <v>1</v>
      </c>
      <c r="P242" s="699">
        <v>321</v>
      </c>
      <c r="Q242" s="700" t="s">
        <v>17</v>
      </c>
      <c r="R242" s="415">
        <v>43</v>
      </c>
      <c r="S242" s="868">
        <v>100000</v>
      </c>
      <c r="T242" s="955">
        <v>31653</v>
      </c>
      <c r="U242" s="827">
        <v>100000</v>
      </c>
      <c r="V242" s="758">
        <v>100000</v>
      </c>
      <c r="W242" s="758">
        <v>100000</v>
      </c>
    </row>
    <row r="243" spans="2:23" ht="15" customHeight="1" x14ac:dyDescent="0.25">
      <c r="B243" s="97" t="s">
        <v>105</v>
      </c>
      <c r="C243" s="7" t="s">
        <v>5</v>
      </c>
      <c r="D243" s="11" t="s">
        <v>353</v>
      </c>
      <c r="E243" s="8" t="s">
        <v>6</v>
      </c>
      <c r="F243" s="13"/>
      <c r="G243" s="13"/>
      <c r="H243" s="9" t="s">
        <v>36</v>
      </c>
      <c r="I243" s="13" t="s">
        <v>9</v>
      </c>
      <c r="J243" s="73" t="s">
        <v>10</v>
      </c>
      <c r="K243" s="30" t="s">
        <v>242</v>
      </c>
      <c r="L243" s="74">
        <v>3</v>
      </c>
      <c r="M243" s="75">
        <v>2</v>
      </c>
      <c r="N243" s="75">
        <v>3</v>
      </c>
      <c r="O243" s="75">
        <v>3</v>
      </c>
      <c r="P243" s="699">
        <v>323</v>
      </c>
      <c r="Q243" s="700" t="s">
        <v>26</v>
      </c>
      <c r="R243" s="415">
        <v>43</v>
      </c>
      <c r="S243" s="868">
        <v>100000</v>
      </c>
      <c r="T243" s="955">
        <v>0</v>
      </c>
      <c r="U243" s="827">
        <v>10000</v>
      </c>
      <c r="V243" s="758">
        <v>10000</v>
      </c>
      <c r="W243" s="758">
        <v>10000</v>
      </c>
    </row>
    <row r="244" spans="2:23" ht="15" customHeight="1" x14ac:dyDescent="0.25">
      <c r="B244" s="97" t="s">
        <v>105</v>
      </c>
      <c r="C244" s="7" t="s">
        <v>5</v>
      </c>
      <c r="D244" s="11" t="s">
        <v>353</v>
      </c>
      <c r="E244" s="8" t="s">
        <v>6</v>
      </c>
      <c r="F244" s="13"/>
      <c r="G244" s="13"/>
      <c r="H244" s="9" t="s">
        <v>36</v>
      </c>
      <c r="I244" s="13" t="s">
        <v>9</v>
      </c>
      <c r="J244" s="73" t="s">
        <v>10</v>
      </c>
      <c r="K244" s="30" t="s">
        <v>242</v>
      </c>
      <c r="L244" s="74">
        <v>3</v>
      </c>
      <c r="M244" s="75">
        <v>2</v>
      </c>
      <c r="N244" s="75">
        <v>3</v>
      </c>
      <c r="O244" s="75">
        <v>5</v>
      </c>
      <c r="P244" s="699">
        <v>323</v>
      </c>
      <c r="Q244" s="700" t="s">
        <v>28</v>
      </c>
      <c r="R244" s="415">
        <v>43</v>
      </c>
      <c r="S244" s="868"/>
      <c r="T244" s="955"/>
      <c r="U244" s="827">
        <v>200000</v>
      </c>
      <c r="V244" s="758">
        <v>200000</v>
      </c>
      <c r="W244" s="758">
        <v>200000</v>
      </c>
    </row>
    <row r="245" spans="2:23" ht="15" customHeight="1" x14ac:dyDescent="0.25">
      <c r="B245" s="97" t="s">
        <v>105</v>
      </c>
      <c r="C245" s="7" t="s">
        <v>5</v>
      </c>
      <c r="D245" s="11" t="s">
        <v>353</v>
      </c>
      <c r="E245" s="8" t="s">
        <v>6</v>
      </c>
      <c r="F245" s="13"/>
      <c r="G245" s="13"/>
      <c r="H245" s="9" t="s">
        <v>36</v>
      </c>
      <c r="I245" s="13" t="s">
        <v>9</v>
      </c>
      <c r="J245" s="747" t="s">
        <v>10</v>
      </c>
      <c r="K245" s="748" t="s">
        <v>242</v>
      </c>
      <c r="L245" s="752">
        <v>3</v>
      </c>
      <c r="M245" s="753">
        <v>2</v>
      </c>
      <c r="N245" s="753">
        <v>3</v>
      </c>
      <c r="O245" s="753">
        <v>7</v>
      </c>
      <c r="P245" s="699">
        <v>323</v>
      </c>
      <c r="Q245" s="72" t="s">
        <v>30</v>
      </c>
      <c r="R245" s="415">
        <v>43</v>
      </c>
      <c r="S245" s="459">
        <v>100000</v>
      </c>
      <c r="T245" s="821">
        <v>0</v>
      </c>
      <c r="U245" s="827">
        <v>4800000</v>
      </c>
      <c r="V245" s="758">
        <v>2125000</v>
      </c>
      <c r="W245" s="758">
        <v>2225000</v>
      </c>
    </row>
    <row r="246" spans="2:23" ht="15" customHeight="1" x14ac:dyDescent="0.25">
      <c r="B246" s="97" t="s">
        <v>105</v>
      </c>
      <c r="C246" s="7" t="s">
        <v>5</v>
      </c>
      <c r="D246" s="11" t="s">
        <v>353</v>
      </c>
      <c r="E246" s="8" t="s">
        <v>6</v>
      </c>
      <c r="F246" s="13"/>
      <c r="G246" s="13"/>
      <c r="H246" s="9" t="s">
        <v>36</v>
      </c>
      <c r="I246" s="13" t="s">
        <v>9</v>
      </c>
      <c r="J246" s="747" t="s">
        <v>10</v>
      </c>
      <c r="K246" s="748" t="s">
        <v>242</v>
      </c>
      <c r="L246" s="752">
        <v>3</v>
      </c>
      <c r="M246" s="753">
        <v>2</v>
      </c>
      <c r="N246" s="753">
        <v>3</v>
      </c>
      <c r="O246" s="753">
        <v>8</v>
      </c>
      <c r="P246" s="704">
        <v>323</v>
      </c>
      <c r="Q246" s="755" t="s">
        <v>38</v>
      </c>
      <c r="R246" s="415">
        <v>43</v>
      </c>
      <c r="S246" s="868"/>
      <c r="T246" s="1001"/>
      <c r="U246" s="827">
        <v>2500000</v>
      </c>
      <c r="V246" s="758">
        <v>2500000</v>
      </c>
      <c r="W246" s="758">
        <v>2500000</v>
      </c>
    </row>
    <row r="247" spans="2:23" ht="15" customHeight="1" x14ac:dyDescent="0.25">
      <c r="B247" s="97" t="s">
        <v>105</v>
      </c>
      <c r="C247" s="7" t="s">
        <v>5</v>
      </c>
      <c r="D247" s="11" t="s">
        <v>353</v>
      </c>
      <c r="E247" s="8" t="s">
        <v>6</v>
      </c>
      <c r="F247" s="13"/>
      <c r="G247" s="13"/>
      <c r="H247" s="9" t="s">
        <v>36</v>
      </c>
      <c r="I247" s="13" t="s">
        <v>9</v>
      </c>
      <c r="J247" s="747" t="s">
        <v>10</v>
      </c>
      <c r="K247" s="748" t="s">
        <v>242</v>
      </c>
      <c r="L247" s="752">
        <v>3</v>
      </c>
      <c r="M247" s="753">
        <v>2</v>
      </c>
      <c r="N247" s="753">
        <v>3</v>
      </c>
      <c r="O247" s="754">
        <v>9</v>
      </c>
      <c r="P247" s="704">
        <v>323</v>
      </c>
      <c r="Q247" s="755" t="s">
        <v>45</v>
      </c>
      <c r="R247" s="415">
        <v>43</v>
      </c>
      <c r="S247" s="868">
        <v>50000</v>
      </c>
      <c r="T247" s="955">
        <v>0</v>
      </c>
      <c r="U247" s="827">
        <v>50000</v>
      </c>
      <c r="V247" s="758">
        <v>50000</v>
      </c>
      <c r="W247" s="758">
        <v>50000</v>
      </c>
    </row>
    <row r="248" spans="2:23" ht="15" customHeight="1" x14ac:dyDescent="0.25">
      <c r="B248" s="97" t="s">
        <v>105</v>
      </c>
      <c r="C248" s="7" t="s">
        <v>5</v>
      </c>
      <c r="D248" s="11" t="s">
        <v>353</v>
      </c>
      <c r="E248" s="8" t="s">
        <v>6</v>
      </c>
      <c r="F248" s="13"/>
      <c r="G248" s="13"/>
      <c r="H248" s="9" t="s">
        <v>36</v>
      </c>
      <c r="I248" s="13" t="s">
        <v>9</v>
      </c>
      <c r="J248" s="747" t="s">
        <v>10</v>
      </c>
      <c r="K248" s="748" t="s">
        <v>242</v>
      </c>
      <c r="L248" s="752">
        <v>3</v>
      </c>
      <c r="M248" s="753">
        <v>2</v>
      </c>
      <c r="N248" s="753">
        <v>4</v>
      </c>
      <c r="O248" s="754">
        <v>1</v>
      </c>
      <c r="P248" s="704">
        <v>324</v>
      </c>
      <c r="Q248" s="755" t="s">
        <v>47</v>
      </c>
      <c r="R248" s="415">
        <v>43</v>
      </c>
      <c r="S248" s="868">
        <v>50000</v>
      </c>
      <c r="T248" s="955">
        <v>13041</v>
      </c>
      <c r="U248" s="827">
        <v>50000</v>
      </c>
      <c r="V248" s="758">
        <v>50000</v>
      </c>
      <c r="W248" s="758">
        <v>50000</v>
      </c>
    </row>
    <row r="249" spans="2:23" ht="15" customHeight="1" x14ac:dyDescent="0.25">
      <c r="B249" s="97" t="s">
        <v>105</v>
      </c>
      <c r="C249" s="7" t="s">
        <v>5</v>
      </c>
      <c r="D249" s="11" t="s">
        <v>353</v>
      </c>
      <c r="E249" s="8" t="s">
        <v>6</v>
      </c>
      <c r="F249" s="13"/>
      <c r="G249" s="13"/>
      <c r="H249" s="9" t="s">
        <v>36</v>
      </c>
      <c r="I249" s="13" t="s">
        <v>9</v>
      </c>
      <c r="J249" s="747" t="s">
        <v>10</v>
      </c>
      <c r="K249" s="748" t="s">
        <v>242</v>
      </c>
      <c r="L249" s="752">
        <v>3</v>
      </c>
      <c r="M249" s="753">
        <v>2</v>
      </c>
      <c r="N249" s="753">
        <v>9</v>
      </c>
      <c r="O249" s="754">
        <v>1</v>
      </c>
      <c r="P249" s="704">
        <v>329</v>
      </c>
      <c r="Q249" s="755" t="s">
        <v>39</v>
      </c>
      <c r="R249" s="415">
        <v>43</v>
      </c>
      <c r="S249" s="868">
        <v>50000</v>
      </c>
      <c r="T249" s="955">
        <v>0</v>
      </c>
      <c r="U249" s="827">
        <v>50000</v>
      </c>
      <c r="V249" s="758">
        <v>50000</v>
      </c>
      <c r="W249" s="758">
        <v>50000</v>
      </c>
    </row>
    <row r="250" spans="2:23" ht="15" customHeight="1" x14ac:dyDescent="0.25">
      <c r="B250" s="97" t="s">
        <v>105</v>
      </c>
      <c r="C250" s="7" t="s">
        <v>5</v>
      </c>
      <c r="D250" s="11" t="s">
        <v>353</v>
      </c>
      <c r="E250" s="8" t="s">
        <v>6</v>
      </c>
      <c r="F250" s="13"/>
      <c r="G250" s="13"/>
      <c r="H250" s="9" t="s">
        <v>36</v>
      </c>
      <c r="I250" s="13" t="s">
        <v>9</v>
      </c>
      <c r="J250" s="747" t="s">
        <v>10</v>
      </c>
      <c r="K250" s="748" t="s">
        <v>242</v>
      </c>
      <c r="L250" s="752">
        <v>4</v>
      </c>
      <c r="M250" s="753">
        <v>2</v>
      </c>
      <c r="N250" s="753">
        <v>6</v>
      </c>
      <c r="O250" s="754">
        <v>2</v>
      </c>
      <c r="P250" s="704">
        <v>426</v>
      </c>
      <c r="Q250" s="755" t="s">
        <v>73</v>
      </c>
      <c r="R250" s="421">
        <v>43</v>
      </c>
      <c r="S250" s="459">
        <v>1000000</v>
      </c>
      <c r="T250" s="838">
        <v>0</v>
      </c>
      <c r="U250" s="821">
        <v>100000</v>
      </c>
      <c r="V250" s="459">
        <v>100000</v>
      </c>
      <c r="W250" s="459"/>
    </row>
    <row r="251" spans="2:23" ht="32.25" customHeight="1" x14ac:dyDescent="0.25">
      <c r="B251" s="456" t="s">
        <v>105</v>
      </c>
      <c r="C251" s="7" t="s">
        <v>5</v>
      </c>
      <c r="D251" s="11" t="s">
        <v>354</v>
      </c>
      <c r="E251" s="8" t="s">
        <v>6</v>
      </c>
      <c r="F251" s="13" t="s">
        <v>7</v>
      </c>
      <c r="G251" s="13" t="s">
        <v>8</v>
      </c>
      <c r="H251" s="9" t="s">
        <v>41</v>
      </c>
      <c r="I251" s="13" t="s">
        <v>46</v>
      </c>
      <c r="J251" s="643" t="s">
        <v>10</v>
      </c>
      <c r="K251" s="644" t="s">
        <v>271</v>
      </c>
      <c r="L251" s="634"/>
      <c r="M251" s="635"/>
      <c r="N251" s="635"/>
      <c r="O251" s="635"/>
      <c r="P251" s="636"/>
      <c r="Q251" s="715" t="s">
        <v>268</v>
      </c>
      <c r="R251" s="141">
        <v>12</v>
      </c>
      <c r="S251" s="795">
        <f>SUM(S252)</f>
        <v>38500</v>
      </c>
      <c r="T251" s="946">
        <f t="shared" ref="T251:W251" si="143">SUM(T252)</f>
        <v>35905</v>
      </c>
      <c r="U251" s="946">
        <f t="shared" si="143"/>
        <v>38500</v>
      </c>
      <c r="V251" s="946">
        <f t="shared" si="143"/>
        <v>38500</v>
      </c>
      <c r="W251" s="795">
        <f t="shared" si="143"/>
        <v>38500</v>
      </c>
    </row>
    <row r="252" spans="2:23" ht="15" customHeight="1" x14ac:dyDescent="0.25">
      <c r="B252" s="456" t="s">
        <v>105</v>
      </c>
      <c r="C252" s="7" t="s">
        <v>5</v>
      </c>
      <c r="D252" s="11" t="s">
        <v>354</v>
      </c>
      <c r="E252" s="8" t="s">
        <v>6</v>
      </c>
      <c r="F252" s="13"/>
      <c r="G252" s="13"/>
      <c r="H252" s="9" t="s">
        <v>41</v>
      </c>
      <c r="I252" s="13" t="s">
        <v>46</v>
      </c>
      <c r="J252" s="19" t="s">
        <v>10</v>
      </c>
      <c r="K252" s="25" t="s">
        <v>271</v>
      </c>
      <c r="L252" s="30">
        <v>3</v>
      </c>
      <c r="M252" s="640">
        <v>2</v>
      </c>
      <c r="N252" s="640">
        <v>9</v>
      </c>
      <c r="O252" s="640">
        <v>4</v>
      </c>
      <c r="P252" s="33">
        <v>329</v>
      </c>
      <c r="Q252" s="42" t="s">
        <v>40</v>
      </c>
      <c r="R252" s="876">
        <v>12</v>
      </c>
      <c r="S252" s="459">
        <v>38500</v>
      </c>
      <c r="T252" s="821">
        <v>35905</v>
      </c>
      <c r="U252" s="821">
        <v>38500</v>
      </c>
      <c r="V252" s="459">
        <v>38500</v>
      </c>
      <c r="W252" s="459">
        <v>38500</v>
      </c>
    </row>
    <row r="253" spans="2:23" ht="25.5" customHeight="1" x14ac:dyDescent="0.25">
      <c r="B253" s="456" t="s">
        <v>105</v>
      </c>
      <c r="C253" s="7" t="s">
        <v>5</v>
      </c>
      <c r="D253" s="11" t="s">
        <v>355</v>
      </c>
      <c r="E253" s="8" t="s">
        <v>6</v>
      </c>
      <c r="F253" s="13" t="s">
        <v>7</v>
      </c>
      <c r="G253" s="13" t="s">
        <v>8</v>
      </c>
      <c r="H253" s="9" t="s">
        <v>41</v>
      </c>
      <c r="I253" s="13" t="s">
        <v>46</v>
      </c>
      <c r="J253" s="14" t="s">
        <v>10</v>
      </c>
      <c r="K253" s="15" t="s">
        <v>276</v>
      </c>
      <c r="L253" s="15"/>
      <c r="M253" s="16"/>
      <c r="N253" s="16"/>
      <c r="O253" s="16"/>
      <c r="P253" s="17"/>
      <c r="Q253" s="706" t="s">
        <v>265</v>
      </c>
      <c r="R253" s="1038">
        <v>11</v>
      </c>
      <c r="S253" s="696">
        <f>SUM(S254:S259)</f>
        <v>180000</v>
      </c>
      <c r="T253" s="945">
        <f t="shared" ref="T253" si="144">SUM(T254:T259)</f>
        <v>24613</v>
      </c>
      <c r="U253" s="945">
        <f t="shared" ref="U253" si="145">SUM(U254:U259)</f>
        <v>180000</v>
      </c>
      <c r="V253" s="945">
        <f t="shared" ref="V253" si="146">SUM(V254:V259)</f>
        <v>180000</v>
      </c>
      <c r="W253" s="696">
        <f t="shared" ref="W253" si="147">SUM(W254:W259)</f>
        <v>180000</v>
      </c>
    </row>
    <row r="254" spans="2:23" ht="15" customHeight="1" x14ac:dyDescent="0.25">
      <c r="B254" s="456" t="s">
        <v>105</v>
      </c>
      <c r="C254" s="7" t="s">
        <v>5</v>
      </c>
      <c r="D254" s="11" t="s">
        <v>355</v>
      </c>
      <c r="E254" s="8" t="s">
        <v>6</v>
      </c>
      <c r="F254" s="13"/>
      <c r="G254" s="13"/>
      <c r="H254" s="9" t="s">
        <v>41</v>
      </c>
      <c r="I254" s="13" t="s">
        <v>46</v>
      </c>
      <c r="J254" s="19" t="s">
        <v>10</v>
      </c>
      <c r="K254" s="25" t="s">
        <v>276</v>
      </c>
      <c r="L254" s="20">
        <v>3</v>
      </c>
      <c r="M254" s="12">
        <v>2</v>
      </c>
      <c r="N254" s="12">
        <v>1</v>
      </c>
      <c r="O254" s="12">
        <v>1</v>
      </c>
      <c r="P254" s="25">
        <v>321</v>
      </c>
      <c r="Q254" s="37" t="s">
        <v>17</v>
      </c>
      <c r="R254" s="633">
        <v>11</v>
      </c>
      <c r="S254" s="459">
        <v>100000</v>
      </c>
      <c r="T254" s="821">
        <v>24613</v>
      </c>
      <c r="U254" s="821">
        <v>100000</v>
      </c>
      <c r="V254" s="459">
        <v>100000</v>
      </c>
      <c r="W254" s="459">
        <v>100000</v>
      </c>
    </row>
    <row r="255" spans="2:23" ht="15" customHeight="1" x14ac:dyDescent="0.25">
      <c r="B255" s="456" t="s">
        <v>105</v>
      </c>
      <c r="C255" s="7" t="s">
        <v>5</v>
      </c>
      <c r="D255" s="11" t="s">
        <v>355</v>
      </c>
      <c r="E255" s="8" t="s">
        <v>6</v>
      </c>
      <c r="F255" s="13"/>
      <c r="G255" s="13"/>
      <c r="H255" s="9" t="s">
        <v>41</v>
      </c>
      <c r="I255" s="13" t="s">
        <v>46</v>
      </c>
      <c r="J255" s="19" t="s">
        <v>10</v>
      </c>
      <c r="K255" s="25" t="s">
        <v>276</v>
      </c>
      <c r="L255" s="20">
        <v>3</v>
      </c>
      <c r="M255" s="12">
        <v>2</v>
      </c>
      <c r="N255" s="12">
        <v>3</v>
      </c>
      <c r="O255" s="12">
        <v>3</v>
      </c>
      <c r="P255" s="25">
        <v>323</v>
      </c>
      <c r="Q255" s="37" t="s">
        <v>26</v>
      </c>
      <c r="R255" s="633">
        <v>11</v>
      </c>
      <c r="S255" s="459">
        <v>20000</v>
      </c>
      <c r="T255" s="821">
        <v>0</v>
      </c>
      <c r="U255" s="821">
        <v>15000</v>
      </c>
      <c r="V255" s="459">
        <v>15000</v>
      </c>
      <c r="W255" s="459">
        <v>15000</v>
      </c>
    </row>
    <row r="256" spans="2:23" ht="15" customHeight="1" x14ac:dyDescent="0.25">
      <c r="B256" s="456" t="s">
        <v>105</v>
      </c>
      <c r="C256" s="7" t="s">
        <v>5</v>
      </c>
      <c r="D256" s="11" t="s">
        <v>355</v>
      </c>
      <c r="E256" s="8" t="s">
        <v>6</v>
      </c>
      <c r="F256" s="13"/>
      <c r="G256" s="13"/>
      <c r="H256" s="9" t="s">
        <v>41</v>
      </c>
      <c r="I256" s="13" t="s">
        <v>46</v>
      </c>
      <c r="J256" s="19" t="s">
        <v>10</v>
      </c>
      <c r="K256" s="25" t="s">
        <v>276</v>
      </c>
      <c r="L256" s="20">
        <v>3</v>
      </c>
      <c r="M256" s="12">
        <v>2</v>
      </c>
      <c r="N256" s="12">
        <v>3</v>
      </c>
      <c r="O256" s="12">
        <v>7</v>
      </c>
      <c r="P256" s="25">
        <v>323</v>
      </c>
      <c r="Q256" s="37" t="s">
        <v>30</v>
      </c>
      <c r="R256" s="633">
        <v>11</v>
      </c>
      <c r="S256" s="459">
        <v>10000</v>
      </c>
      <c r="T256" s="821">
        <v>0</v>
      </c>
      <c r="U256" s="821">
        <v>10000</v>
      </c>
      <c r="V256" s="459">
        <v>10000</v>
      </c>
      <c r="W256" s="459">
        <v>10000</v>
      </c>
    </row>
    <row r="257" spans="2:23" ht="15" hidden="1" customHeight="1" x14ac:dyDescent="0.25">
      <c r="B257" s="456" t="s">
        <v>105</v>
      </c>
      <c r="C257" s="7" t="s">
        <v>5</v>
      </c>
      <c r="D257" s="11" t="s">
        <v>355</v>
      </c>
      <c r="E257" s="8" t="s">
        <v>6</v>
      </c>
      <c r="F257" s="13"/>
      <c r="G257" s="13"/>
      <c r="H257" s="9" t="s">
        <v>41</v>
      </c>
      <c r="I257" s="13" t="s">
        <v>46</v>
      </c>
      <c r="J257" s="19" t="s">
        <v>10</v>
      </c>
      <c r="K257" s="25" t="s">
        <v>276</v>
      </c>
      <c r="L257" s="20">
        <v>3</v>
      </c>
      <c r="M257" s="12">
        <v>2</v>
      </c>
      <c r="N257" s="12">
        <v>3</v>
      </c>
      <c r="O257" s="12">
        <v>8</v>
      </c>
      <c r="P257" s="25">
        <v>323</v>
      </c>
      <c r="Q257" s="37" t="s">
        <v>38</v>
      </c>
      <c r="R257" s="633">
        <v>11</v>
      </c>
      <c r="S257" s="459">
        <v>0</v>
      </c>
      <c r="T257" s="821"/>
      <c r="U257" s="821">
        <v>0</v>
      </c>
      <c r="V257" s="459">
        <v>0</v>
      </c>
      <c r="W257" s="459">
        <v>0</v>
      </c>
    </row>
    <row r="258" spans="2:23" ht="15" customHeight="1" x14ac:dyDescent="0.25">
      <c r="B258" s="456" t="s">
        <v>105</v>
      </c>
      <c r="C258" s="7" t="s">
        <v>5</v>
      </c>
      <c r="D258" s="11" t="s">
        <v>355</v>
      </c>
      <c r="E258" s="8" t="s">
        <v>6</v>
      </c>
      <c r="F258" s="13"/>
      <c r="G258" s="13"/>
      <c r="H258" s="9" t="s">
        <v>41</v>
      </c>
      <c r="I258" s="13" t="s">
        <v>46</v>
      </c>
      <c r="J258" s="29" t="s">
        <v>10</v>
      </c>
      <c r="K258" s="33" t="s">
        <v>276</v>
      </c>
      <c r="L258" s="30">
        <v>3</v>
      </c>
      <c r="M258" s="640">
        <v>2</v>
      </c>
      <c r="N258" s="640">
        <v>4</v>
      </c>
      <c r="O258" s="640">
        <v>1</v>
      </c>
      <c r="P258" s="33">
        <v>324</v>
      </c>
      <c r="Q258" s="72" t="s">
        <v>47</v>
      </c>
      <c r="R258" s="633">
        <v>11</v>
      </c>
      <c r="S258" s="868"/>
      <c r="T258" s="955"/>
      <c r="U258" s="827">
        <v>5000</v>
      </c>
      <c r="V258" s="758">
        <v>5000</v>
      </c>
      <c r="W258" s="758">
        <v>5000</v>
      </c>
    </row>
    <row r="259" spans="2:23" ht="15" customHeight="1" x14ac:dyDescent="0.25">
      <c r="B259" s="456" t="s">
        <v>105</v>
      </c>
      <c r="C259" s="7" t="s">
        <v>5</v>
      </c>
      <c r="D259" s="11" t="s">
        <v>355</v>
      </c>
      <c r="E259" s="8" t="s">
        <v>6</v>
      </c>
      <c r="F259" s="13"/>
      <c r="G259" s="13"/>
      <c r="H259" s="9" t="s">
        <v>41</v>
      </c>
      <c r="I259" s="13" t="s">
        <v>46</v>
      </c>
      <c r="J259" s="19" t="s">
        <v>10</v>
      </c>
      <c r="K259" s="25" t="s">
        <v>276</v>
      </c>
      <c r="L259" s="20">
        <v>3</v>
      </c>
      <c r="M259" s="12">
        <v>2</v>
      </c>
      <c r="N259" s="12">
        <v>9</v>
      </c>
      <c r="O259" s="12">
        <v>1</v>
      </c>
      <c r="P259" s="25">
        <v>329</v>
      </c>
      <c r="Q259" s="37" t="s">
        <v>39</v>
      </c>
      <c r="R259" s="633">
        <v>11</v>
      </c>
      <c r="S259" s="459">
        <v>50000</v>
      </c>
      <c r="T259" s="821">
        <v>0</v>
      </c>
      <c r="U259" s="821">
        <v>50000</v>
      </c>
      <c r="V259" s="459">
        <v>50000</v>
      </c>
      <c r="W259" s="459">
        <v>50000</v>
      </c>
    </row>
    <row r="260" spans="2:23" ht="15" hidden="1" customHeight="1" x14ac:dyDescent="0.25">
      <c r="B260" s="456" t="s">
        <v>105</v>
      </c>
      <c r="C260" s="7" t="s">
        <v>5</v>
      </c>
      <c r="D260" s="13" t="s">
        <v>235</v>
      </c>
      <c r="E260" s="8" t="s">
        <v>6</v>
      </c>
      <c r="F260" s="13" t="s">
        <v>7</v>
      </c>
      <c r="G260" s="13" t="s">
        <v>8</v>
      </c>
      <c r="H260" s="9" t="s">
        <v>36</v>
      </c>
      <c r="I260" s="13" t="s">
        <v>9</v>
      </c>
      <c r="J260" s="14" t="s">
        <v>10</v>
      </c>
      <c r="K260" s="15" t="s">
        <v>300</v>
      </c>
      <c r="L260" s="15"/>
      <c r="M260" s="16"/>
      <c r="N260" s="16"/>
      <c r="O260" s="16"/>
      <c r="P260" s="17"/>
      <c r="Q260" s="18" t="s">
        <v>299</v>
      </c>
      <c r="R260" s="423">
        <v>11</v>
      </c>
      <c r="S260" s="696">
        <f>SUM(S261:S265)</f>
        <v>100000</v>
      </c>
      <c r="T260" s="945">
        <f t="shared" ref="T260" si="148">SUM(T261:T265)</f>
        <v>0</v>
      </c>
      <c r="U260" s="945">
        <f t="shared" ref="U260" si="149">SUM(U261:U265)</f>
        <v>0</v>
      </c>
      <c r="V260" s="945">
        <f t="shared" ref="V260" si="150">SUM(V261:V265)</f>
        <v>0</v>
      </c>
      <c r="W260" s="696">
        <f t="shared" ref="W260" si="151">SUM(W261:W265)</f>
        <v>0</v>
      </c>
    </row>
    <row r="261" spans="2:23" ht="15" hidden="1" customHeight="1" x14ac:dyDescent="0.25">
      <c r="B261" s="456" t="s">
        <v>105</v>
      </c>
      <c r="C261" s="7" t="s">
        <v>5</v>
      </c>
      <c r="D261" s="13" t="s">
        <v>235</v>
      </c>
      <c r="E261" s="8" t="s">
        <v>6</v>
      </c>
      <c r="F261" s="13"/>
      <c r="G261" s="13"/>
      <c r="H261" s="9" t="s">
        <v>36</v>
      </c>
      <c r="I261" s="13" t="s">
        <v>9</v>
      </c>
      <c r="J261" s="29" t="s">
        <v>10</v>
      </c>
      <c r="K261" s="30" t="s">
        <v>300</v>
      </c>
      <c r="L261" s="655">
        <v>3</v>
      </c>
      <c r="M261" s="663">
        <v>2</v>
      </c>
      <c r="N261" s="663">
        <v>3</v>
      </c>
      <c r="O261" s="664">
        <v>2</v>
      </c>
      <c r="P261" s="664">
        <v>323</v>
      </c>
      <c r="Q261" s="749" t="s">
        <v>65</v>
      </c>
      <c r="R261" s="624">
        <v>11</v>
      </c>
      <c r="S261" s="459"/>
      <c r="T261" s="827"/>
      <c r="U261" s="821">
        <v>0</v>
      </c>
      <c r="V261" s="459">
        <v>0</v>
      </c>
      <c r="W261" s="459">
        <v>0</v>
      </c>
    </row>
    <row r="262" spans="2:23" ht="15" hidden="1" customHeight="1" x14ac:dyDescent="0.25">
      <c r="B262" s="456" t="s">
        <v>105</v>
      </c>
      <c r="C262" s="7" t="s">
        <v>5</v>
      </c>
      <c r="D262" s="13" t="s">
        <v>235</v>
      </c>
      <c r="E262" s="8" t="s">
        <v>6</v>
      </c>
      <c r="F262" s="13"/>
      <c r="G262" s="13"/>
      <c r="H262" s="9" t="s">
        <v>36</v>
      </c>
      <c r="I262" s="13" t="s">
        <v>9</v>
      </c>
      <c r="J262" s="29" t="s">
        <v>10</v>
      </c>
      <c r="K262" s="30" t="s">
        <v>300</v>
      </c>
      <c r="L262" s="655">
        <v>3</v>
      </c>
      <c r="M262" s="663">
        <v>2</v>
      </c>
      <c r="N262" s="663">
        <v>3</v>
      </c>
      <c r="O262" s="664">
        <v>5</v>
      </c>
      <c r="P262" s="664">
        <v>323</v>
      </c>
      <c r="Q262" s="665" t="s">
        <v>28</v>
      </c>
      <c r="R262" s="624">
        <v>11</v>
      </c>
      <c r="S262" s="459"/>
      <c r="T262" s="821"/>
      <c r="U262" s="821">
        <v>0</v>
      </c>
      <c r="V262" s="459">
        <v>0</v>
      </c>
      <c r="W262" s="459">
        <v>0</v>
      </c>
    </row>
    <row r="263" spans="2:23" ht="15" hidden="1" customHeight="1" x14ac:dyDescent="0.25">
      <c r="B263" s="456" t="s">
        <v>105</v>
      </c>
      <c r="C263" s="7" t="s">
        <v>5</v>
      </c>
      <c r="D263" s="13" t="s">
        <v>235</v>
      </c>
      <c r="E263" s="8" t="s">
        <v>6</v>
      </c>
      <c r="F263" s="13"/>
      <c r="G263" s="13"/>
      <c r="H263" s="9" t="s">
        <v>36</v>
      </c>
      <c r="I263" s="13" t="s">
        <v>9</v>
      </c>
      <c r="J263" s="19" t="s">
        <v>10</v>
      </c>
      <c r="K263" s="30" t="s">
        <v>300</v>
      </c>
      <c r="L263" s="20">
        <v>3</v>
      </c>
      <c r="M263" s="12">
        <v>2</v>
      </c>
      <c r="N263" s="12">
        <v>3</v>
      </c>
      <c r="O263" s="38">
        <v>7</v>
      </c>
      <c r="P263" s="38">
        <v>323</v>
      </c>
      <c r="Q263" s="72" t="s">
        <v>30</v>
      </c>
      <c r="R263" s="624">
        <v>11</v>
      </c>
      <c r="S263" s="459">
        <v>100000</v>
      </c>
      <c r="T263" s="821">
        <v>0</v>
      </c>
      <c r="U263" s="821">
        <v>0</v>
      </c>
      <c r="V263" s="459">
        <v>0</v>
      </c>
      <c r="W263" s="459">
        <v>0</v>
      </c>
    </row>
    <row r="264" spans="2:23" ht="15" hidden="1" customHeight="1" x14ac:dyDescent="0.25">
      <c r="B264" s="456" t="s">
        <v>105</v>
      </c>
      <c r="C264" s="7" t="s">
        <v>5</v>
      </c>
      <c r="D264" s="13" t="s">
        <v>235</v>
      </c>
      <c r="E264" s="8" t="s">
        <v>6</v>
      </c>
      <c r="F264" s="13"/>
      <c r="G264" s="13"/>
      <c r="H264" s="9" t="s">
        <v>36</v>
      </c>
      <c r="I264" s="13" t="s">
        <v>9</v>
      </c>
      <c r="J264" s="29" t="s">
        <v>10</v>
      </c>
      <c r="K264" s="30" t="s">
        <v>300</v>
      </c>
      <c r="L264" s="30">
        <v>3</v>
      </c>
      <c r="M264" s="640">
        <v>2</v>
      </c>
      <c r="N264" s="640">
        <v>3</v>
      </c>
      <c r="O264" s="641">
        <v>8</v>
      </c>
      <c r="P264" s="641">
        <v>323</v>
      </c>
      <c r="Q264" s="665" t="s">
        <v>38</v>
      </c>
      <c r="R264" s="624">
        <v>11</v>
      </c>
      <c r="S264" s="459"/>
      <c r="T264" s="821"/>
      <c r="U264" s="821">
        <v>0</v>
      </c>
      <c r="V264" s="459">
        <v>0</v>
      </c>
      <c r="W264" s="459">
        <v>0</v>
      </c>
    </row>
    <row r="265" spans="2:23" ht="15" hidden="1" customHeight="1" x14ac:dyDescent="0.25">
      <c r="B265" s="456" t="s">
        <v>105</v>
      </c>
      <c r="C265" s="7" t="s">
        <v>5</v>
      </c>
      <c r="D265" s="13" t="s">
        <v>235</v>
      </c>
      <c r="E265" s="8" t="s">
        <v>6</v>
      </c>
      <c r="F265" s="13"/>
      <c r="G265" s="13"/>
      <c r="H265" s="9" t="s">
        <v>36</v>
      </c>
      <c r="I265" s="13" t="s">
        <v>9</v>
      </c>
      <c r="J265" s="29" t="s">
        <v>10</v>
      </c>
      <c r="K265" s="30" t="s">
        <v>300</v>
      </c>
      <c r="L265" s="30">
        <v>4</v>
      </c>
      <c r="M265" s="640">
        <v>2</v>
      </c>
      <c r="N265" s="640">
        <v>6</v>
      </c>
      <c r="O265" s="641">
        <v>2</v>
      </c>
      <c r="P265" s="641">
        <v>426</v>
      </c>
      <c r="Q265" s="665" t="s">
        <v>73</v>
      </c>
      <c r="R265" s="624">
        <v>11</v>
      </c>
      <c r="S265" s="459"/>
      <c r="T265" s="821"/>
      <c r="U265" s="821">
        <v>0</v>
      </c>
      <c r="V265" s="459">
        <v>0</v>
      </c>
      <c r="W265" s="459">
        <v>0</v>
      </c>
    </row>
    <row r="266" spans="2:23" ht="15" customHeight="1" x14ac:dyDescent="0.25">
      <c r="B266" s="456" t="s">
        <v>105</v>
      </c>
      <c r="C266" s="7" t="s">
        <v>5</v>
      </c>
      <c r="D266" s="13" t="s">
        <v>235</v>
      </c>
      <c r="E266" s="8" t="s">
        <v>6</v>
      </c>
      <c r="F266" s="13" t="s">
        <v>7</v>
      </c>
      <c r="G266" s="13" t="s">
        <v>8</v>
      </c>
      <c r="H266" s="9" t="s">
        <v>36</v>
      </c>
      <c r="I266" s="13" t="s">
        <v>9</v>
      </c>
      <c r="J266" s="14" t="s">
        <v>10</v>
      </c>
      <c r="K266" s="15" t="s">
        <v>300</v>
      </c>
      <c r="L266" s="15"/>
      <c r="M266" s="16"/>
      <c r="N266" s="16"/>
      <c r="O266" s="16"/>
      <c r="P266" s="17"/>
      <c r="Q266" s="18" t="s">
        <v>299</v>
      </c>
      <c r="R266" s="420">
        <v>43</v>
      </c>
      <c r="S266" s="696">
        <f>SUM(S267:S271)</f>
        <v>2500000</v>
      </c>
      <c r="T266" s="945">
        <f t="shared" ref="T266" si="152">SUM(T267:T271)</f>
        <v>0</v>
      </c>
      <c r="U266" s="945">
        <f>SUM(U267:U271)</f>
        <v>3200000</v>
      </c>
      <c r="V266" s="945">
        <f t="shared" ref="V266:W266" si="153">SUM(V267:V271)</f>
        <v>1700000</v>
      </c>
      <c r="W266" s="696">
        <f t="shared" si="153"/>
        <v>1700000</v>
      </c>
    </row>
    <row r="267" spans="2:23" ht="15" customHeight="1" x14ac:dyDescent="0.25">
      <c r="B267" s="456" t="s">
        <v>105</v>
      </c>
      <c r="C267" s="7" t="s">
        <v>5</v>
      </c>
      <c r="D267" s="13" t="s">
        <v>235</v>
      </c>
      <c r="E267" s="8" t="s">
        <v>6</v>
      </c>
      <c r="F267" s="13"/>
      <c r="G267" s="13"/>
      <c r="H267" s="9" t="s">
        <v>36</v>
      </c>
      <c r="I267" s="13" t="s">
        <v>9</v>
      </c>
      <c r="J267" s="29" t="s">
        <v>10</v>
      </c>
      <c r="K267" s="30" t="s">
        <v>300</v>
      </c>
      <c r="L267" s="655">
        <v>3</v>
      </c>
      <c r="M267" s="663">
        <v>2</v>
      </c>
      <c r="N267" s="663">
        <v>3</v>
      </c>
      <c r="O267" s="664">
        <v>2</v>
      </c>
      <c r="P267" s="664">
        <v>323</v>
      </c>
      <c r="Q267" s="749" t="s">
        <v>65</v>
      </c>
      <c r="R267" s="421">
        <v>43</v>
      </c>
      <c r="S267" s="459">
        <v>200000</v>
      </c>
      <c r="T267" s="827">
        <v>0</v>
      </c>
      <c r="U267" s="821">
        <v>300000</v>
      </c>
      <c r="V267" s="459">
        <v>300000</v>
      </c>
      <c r="W267" s="459">
        <v>300000</v>
      </c>
    </row>
    <row r="268" spans="2:23" ht="15" customHeight="1" x14ac:dyDescent="0.25">
      <c r="B268" s="456" t="s">
        <v>105</v>
      </c>
      <c r="C268" s="7" t="s">
        <v>5</v>
      </c>
      <c r="D268" s="13" t="s">
        <v>235</v>
      </c>
      <c r="E268" s="8" t="s">
        <v>6</v>
      </c>
      <c r="F268" s="13"/>
      <c r="G268" s="13"/>
      <c r="H268" s="9" t="s">
        <v>36</v>
      </c>
      <c r="I268" s="13" t="s">
        <v>9</v>
      </c>
      <c r="J268" s="29" t="s">
        <v>10</v>
      </c>
      <c r="K268" s="30" t="s">
        <v>300</v>
      </c>
      <c r="L268" s="655">
        <v>3</v>
      </c>
      <c r="M268" s="663">
        <v>2</v>
      </c>
      <c r="N268" s="663">
        <v>3</v>
      </c>
      <c r="O268" s="664">
        <v>5</v>
      </c>
      <c r="P268" s="664">
        <v>323</v>
      </c>
      <c r="Q268" s="665" t="s">
        <v>28</v>
      </c>
      <c r="R268" s="421">
        <v>43</v>
      </c>
      <c r="S268" s="459">
        <v>100000</v>
      </c>
      <c r="T268" s="821">
        <v>0</v>
      </c>
      <c r="U268" s="821">
        <v>200000</v>
      </c>
      <c r="V268" s="459">
        <v>200000</v>
      </c>
      <c r="W268" s="459">
        <v>200000</v>
      </c>
    </row>
    <row r="269" spans="2:23" ht="15" customHeight="1" x14ac:dyDescent="0.25">
      <c r="B269" s="456" t="s">
        <v>105</v>
      </c>
      <c r="C269" s="7" t="s">
        <v>5</v>
      </c>
      <c r="D269" s="13" t="s">
        <v>235</v>
      </c>
      <c r="E269" s="8" t="s">
        <v>6</v>
      </c>
      <c r="F269" s="13"/>
      <c r="G269" s="13"/>
      <c r="H269" s="9" t="s">
        <v>36</v>
      </c>
      <c r="I269" s="13" t="s">
        <v>9</v>
      </c>
      <c r="J269" s="29" t="s">
        <v>10</v>
      </c>
      <c r="K269" s="30" t="s">
        <v>300</v>
      </c>
      <c r="L269" s="30">
        <v>3</v>
      </c>
      <c r="M269" s="640">
        <v>2</v>
      </c>
      <c r="N269" s="640">
        <v>3</v>
      </c>
      <c r="O269" s="641">
        <v>7</v>
      </c>
      <c r="P269" s="641">
        <v>323</v>
      </c>
      <c r="Q269" s="72" t="s">
        <v>30</v>
      </c>
      <c r="R269" s="421">
        <v>43</v>
      </c>
      <c r="S269" s="459">
        <v>1500000</v>
      </c>
      <c r="T269" s="821">
        <v>0</v>
      </c>
      <c r="U269" s="821">
        <v>2000000</v>
      </c>
      <c r="V269" s="459">
        <v>500000</v>
      </c>
      <c r="W269" s="459">
        <v>500000</v>
      </c>
    </row>
    <row r="270" spans="2:23" ht="15" customHeight="1" x14ac:dyDescent="0.25">
      <c r="B270" s="456" t="s">
        <v>105</v>
      </c>
      <c r="C270" s="7" t="s">
        <v>5</v>
      </c>
      <c r="D270" s="13" t="s">
        <v>235</v>
      </c>
      <c r="E270" s="8" t="s">
        <v>6</v>
      </c>
      <c r="F270" s="13"/>
      <c r="G270" s="13"/>
      <c r="H270" s="9" t="s">
        <v>36</v>
      </c>
      <c r="I270" s="13" t="s">
        <v>9</v>
      </c>
      <c r="J270" s="29" t="s">
        <v>10</v>
      </c>
      <c r="K270" s="30" t="s">
        <v>300</v>
      </c>
      <c r="L270" s="30">
        <v>3</v>
      </c>
      <c r="M270" s="640">
        <v>2</v>
      </c>
      <c r="N270" s="640">
        <v>3</v>
      </c>
      <c r="O270" s="641">
        <v>8</v>
      </c>
      <c r="P270" s="641">
        <v>323</v>
      </c>
      <c r="Q270" s="665" t="s">
        <v>38</v>
      </c>
      <c r="R270" s="421">
        <v>43</v>
      </c>
      <c r="S270" s="459">
        <v>200000</v>
      </c>
      <c r="T270" s="821">
        <v>0</v>
      </c>
      <c r="U270" s="821">
        <v>200000</v>
      </c>
      <c r="V270" s="459">
        <v>200000</v>
      </c>
      <c r="W270" s="459">
        <v>200000</v>
      </c>
    </row>
    <row r="271" spans="2:23" ht="15" customHeight="1" x14ac:dyDescent="0.25">
      <c r="B271" s="456" t="s">
        <v>105</v>
      </c>
      <c r="C271" s="7" t="s">
        <v>5</v>
      </c>
      <c r="D271" s="13" t="s">
        <v>235</v>
      </c>
      <c r="E271" s="8" t="s">
        <v>6</v>
      </c>
      <c r="F271" s="13"/>
      <c r="G271" s="13"/>
      <c r="H271" s="9" t="s">
        <v>36</v>
      </c>
      <c r="I271" s="13" t="s">
        <v>9</v>
      </c>
      <c r="J271" s="29" t="s">
        <v>10</v>
      </c>
      <c r="K271" s="30" t="s">
        <v>300</v>
      </c>
      <c r="L271" s="30">
        <v>4</v>
      </c>
      <c r="M271" s="640">
        <v>2</v>
      </c>
      <c r="N271" s="640">
        <v>6</v>
      </c>
      <c r="O271" s="641">
        <v>2</v>
      </c>
      <c r="P271" s="641">
        <v>426</v>
      </c>
      <c r="Q271" s="665" t="s">
        <v>73</v>
      </c>
      <c r="R271" s="421">
        <v>43</v>
      </c>
      <c r="S271" s="459">
        <v>500000</v>
      </c>
      <c r="T271" s="821">
        <v>0</v>
      </c>
      <c r="U271" s="821">
        <v>500000</v>
      </c>
      <c r="V271" s="459">
        <v>500000</v>
      </c>
      <c r="W271" s="459">
        <v>500000</v>
      </c>
    </row>
    <row r="272" spans="2:23" ht="15" customHeight="1" x14ac:dyDescent="0.25">
      <c r="B272" s="97" t="s">
        <v>105</v>
      </c>
      <c r="C272" s="7" t="s">
        <v>5</v>
      </c>
      <c r="D272" s="11" t="s">
        <v>146</v>
      </c>
      <c r="E272" s="8" t="s">
        <v>6</v>
      </c>
      <c r="F272" s="8" t="s">
        <v>7</v>
      </c>
      <c r="G272" s="8" t="s">
        <v>8</v>
      </c>
      <c r="H272" s="9" t="s">
        <v>41</v>
      </c>
      <c r="I272" s="13" t="s">
        <v>46</v>
      </c>
      <c r="J272" s="43" t="s">
        <v>49</v>
      </c>
      <c r="K272" s="44" t="s">
        <v>63</v>
      </c>
      <c r="L272" s="44"/>
      <c r="M272" s="45"/>
      <c r="N272" s="45"/>
      <c r="O272" s="45"/>
      <c r="P272" s="46"/>
      <c r="Q272" s="59" t="s">
        <v>64</v>
      </c>
      <c r="R272" s="413">
        <v>11</v>
      </c>
      <c r="S272" s="471">
        <f>SUM(S273:S278)</f>
        <v>1100000</v>
      </c>
      <c r="T272" s="673">
        <f t="shared" ref="T272" si="154">SUM(T273:T278)</f>
        <v>207298</v>
      </c>
      <c r="U272" s="673">
        <f t="shared" ref="U272" si="155">SUM(U273:U278)</f>
        <v>1100000</v>
      </c>
      <c r="V272" s="673">
        <f t="shared" ref="V272" si="156">SUM(V273:V278)</f>
        <v>900000</v>
      </c>
      <c r="W272" s="471">
        <f t="shared" ref="W272" si="157">SUM(W273:W278)</f>
        <v>900000</v>
      </c>
    </row>
    <row r="273" spans="2:23" ht="15" customHeight="1" x14ac:dyDescent="0.25">
      <c r="B273" s="97" t="s">
        <v>105</v>
      </c>
      <c r="C273" s="7" t="s">
        <v>5</v>
      </c>
      <c r="D273" s="11" t="s">
        <v>146</v>
      </c>
      <c r="E273" s="8" t="s">
        <v>6</v>
      </c>
      <c r="F273" s="10"/>
      <c r="G273" s="10"/>
      <c r="H273" s="9" t="s">
        <v>41</v>
      </c>
      <c r="I273" s="13" t="s">
        <v>46</v>
      </c>
      <c r="J273" s="19" t="s">
        <v>49</v>
      </c>
      <c r="K273" s="20" t="s">
        <v>63</v>
      </c>
      <c r="L273" s="35">
        <v>3</v>
      </c>
      <c r="M273" s="36">
        <v>2</v>
      </c>
      <c r="N273" s="36">
        <v>3</v>
      </c>
      <c r="O273" s="36">
        <v>2</v>
      </c>
      <c r="P273" s="23">
        <v>323</v>
      </c>
      <c r="Q273" s="37" t="s">
        <v>65</v>
      </c>
      <c r="R273" s="414">
        <v>11</v>
      </c>
      <c r="S273" s="459">
        <v>600000</v>
      </c>
      <c r="T273" s="821">
        <v>190898</v>
      </c>
      <c r="U273" s="821">
        <v>600000</v>
      </c>
      <c r="V273" s="459">
        <v>400000</v>
      </c>
      <c r="W273" s="459">
        <v>400000</v>
      </c>
    </row>
    <row r="274" spans="2:23" ht="15" hidden="1" customHeight="1" x14ac:dyDescent="0.25">
      <c r="B274" s="97" t="s">
        <v>105</v>
      </c>
      <c r="C274" s="7" t="s">
        <v>5</v>
      </c>
      <c r="D274" s="11" t="s">
        <v>146</v>
      </c>
      <c r="E274" s="8" t="s">
        <v>6</v>
      </c>
      <c r="F274" s="10"/>
      <c r="G274" s="10"/>
      <c r="H274" s="9" t="s">
        <v>41</v>
      </c>
      <c r="I274" s="13" t="s">
        <v>46</v>
      </c>
      <c r="J274" s="19" t="s">
        <v>49</v>
      </c>
      <c r="K274" s="20" t="s">
        <v>63</v>
      </c>
      <c r="L274" s="20">
        <v>4</v>
      </c>
      <c r="M274" s="12">
        <v>1</v>
      </c>
      <c r="N274" s="12">
        <v>2</v>
      </c>
      <c r="O274" s="12">
        <v>4</v>
      </c>
      <c r="P274" s="53">
        <v>412</v>
      </c>
      <c r="Q274" s="37" t="s">
        <v>66</v>
      </c>
      <c r="R274" s="414">
        <v>11</v>
      </c>
      <c r="S274" s="459">
        <v>0</v>
      </c>
      <c r="T274" s="821"/>
      <c r="U274" s="821">
        <v>0</v>
      </c>
      <c r="V274" s="459">
        <v>0</v>
      </c>
      <c r="W274" s="459">
        <v>0</v>
      </c>
    </row>
    <row r="275" spans="2:23" ht="15" customHeight="1" x14ac:dyDescent="0.25">
      <c r="B275" s="97" t="s">
        <v>105</v>
      </c>
      <c r="C275" s="7" t="s">
        <v>5</v>
      </c>
      <c r="D275" s="11" t="s">
        <v>146</v>
      </c>
      <c r="E275" s="8" t="s">
        <v>6</v>
      </c>
      <c r="F275" s="10"/>
      <c r="G275" s="10"/>
      <c r="H275" s="9" t="s">
        <v>41</v>
      </c>
      <c r="I275" s="13" t="s">
        <v>46</v>
      </c>
      <c r="J275" s="19" t="s">
        <v>49</v>
      </c>
      <c r="K275" s="20" t="s">
        <v>63</v>
      </c>
      <c r="L275" s="21">
        <v>4</v>
      </c>
      <c r="M275" s="22">
        <v>2</v>
      </c>
      <c r="N275" s="22">
        <v>2</v>
      </c>
      <c r="O275" s="22">
        <v>1</v>
      </c>
      <c r="P275" s="25">
        <v>422</v>
      </c>
      <c r="Q275" s="24" t="s">
        <v>67</v>
      </c>
      <c r="R275" s="414">
        <v>11</v>
      </c>
      <c r="S275" s="459">
        <v>200000</v>
      </c>
      <c r="T275" s="821">
        <v>3650</v>
      </c>
      <c r="U275" s="821">
        <v>200000</v>
      </c>
      <c r="V275" s="459">
        <v>200000</v>
      </c>
      <c r="W275" s="459">
        <v>200000</v>
      </c>
    </row>
    <row r="276" spans="2:23" ht="15" customHeight="1" x14ac:dyDescent="0.25">
      <c r="B276" s="97" t="s">
        <v>105</v>
      </c>
      <c r="C276" s="7" t="s">
        <v>5</v>
      </c>
      <c r="D276" s="11" t="s">
        <v>146</v>
      </c>
      <c r="E276" s="8" t="s">
        <v>6</v>
      </c>
      <c r="F276" s="10"/>
      <c r="G276" s="10"/>
      <c r="H276" s="9" t="s">
        <v>41</v>
      </c>
      <c r="I276" s="13" t="s">
        <v>46</v>
      </c>
      <c r="J276" s="19" t="s">
        <v>49</v>
      </c>
      <c r="K276" s="20" t="s">
        <v>63</v>
      </c>
      <c r="L276" s="20">
        <v>4</v>
      </c>
      <c r="M276" s="12">
        <v>2</v>
      </c>
      <c r="N276" s="12">
        <v>2</v>
      </c>
      <c r="O276" s="12">
        <v>2</v>
      </c>
      <c r="P276" s="25">
        <v>422</v>
      </c>
      <c r="Q276" s="24" t="s">
        <v>68</v>
      </c>
      <c r="R276" s="414">
        <v>11</v>
      </c>
      <c r="S276" s="459">
        <v>170000</v>
      </c>
      <c r="T276" s="821">
        <v>7500</v>
      </c>
      <c r="U276" s="821">
        <v>70000</v>
      </c>
      <c r="V276" s="459">
        <v>170000</v>
      </c>
      <c r="W276" s="459">
        <v>170000</v>
      </c>
    </row>
    <row r="277" spans="2:23" ht="15" customHeight="1" x14ac:dyDescent="0.25">
      <c r="B277" s="97" t="s">
        <v>105</v>
      </c>
      <c r="C277" s="7" t="s">
        <v>5</v>
      </c>
      <c r="D277" s="11" t="s">
        <v>146</v>
      </c>
      <c r="E277" s="8" t="s">
        <v>6</v>
      </c>
      <c r="F277" s="10"/>
      <c r="G277" s="10"/>
      <c r="H277" s="9" t="s">
        <v>41</v>
      </c>
      <c r="I277" s="13" t="s">
        <v>46</v>
      </c>
      <c r="J277" s="19" t="s">
        <v>49</v>
      </c>
      <c r="K277" s="20" t="s">
        <v>63</v>
      </c>
      <c r="L277" s="20">
        <v>4</v>
      </c>
      <c r="M277" s="12">
        <v>2</v>
      </c>
      <c r="N277" s="12">
        <v>2</v>
      </c>
      <c r="O277" s="12">
        <v>3</v>
      </c>
      <c r="P277" s="25">
        <v>422</v>
      </c>
      <c r="Q277" s="24" t="s">
        <v>69</v>
      </c>
      <c r="R277" s="414">
        <v>11</v>
      </c>
      <c r="S277" s="459">
        <v>100000</v>
      </c>
      <c r="T277" s="821">
        <v>0</v>
      </c>
      <c r="U277" s="821">
        <v>200000</v>
      </c>
      <c r="V277" s="459">
        <v>100000</v>
      </c>
      <c r="W277" s="459">
        <v>100000</v>
      </c>
    </row>
    <row r="278" spans="2:23" ht="15" customHeight="1" x14ac:dyDescent="0.25">
      <c r="B278" s="97" t="s">
        <v>105</v>
      </c>
      <c r="C278" s="7" t="s">
        <v>5</v>
      </c>
      <c r="D278" s="11" t="s">
        <v>146</v>
      </c>
      <c r="E278" s="8" t="s">
        <v>6</v>
      </c>
      <c r="F278" s="10"/>
      <c r="G278" s="10"/>
      <c r="H278" s="9" t="s">
        <v>41</v>
      </c>
      <c r="I278" s="13" t="s">
        <v>46</v>
      </c>
      <c r="J278" s="19" t="s">
        <v>49</v>
      </c>
      <c r="K278" s="20" t="s">
        <v>63</v>
      </c>
      <c r="L278" s="26">
        <v>4</v>
      </c>
      <c r="M278" s="27">
        <v>2</v>
      </c>
      <c r="N278" s="27">
        <v>2</v>
      </c>
      <c r="O278" s="27">
        <v>7</v>
      </c>
      <c r="P278" s="39">
        <v>422</v>
      </c>
      <c r="Q278" s="24" t="s">
        <v>70</v>
      </c>
      <c r="R278" s="414">
        <v>11</v>
      </c>
      <c r="S278" s="459">
        <v>30000</v>
      </c>
      <c r="T278" s="821">
        <v>5250</v>
      </c>
      <c r="U278" s="821">
        <v>30000</v>
      </c>
      <c r="V278" s="459">
        <v>30000</v>
      </c>
      <c r="W278" s="459">
        <v>30000</v>
      </c>
    </row>
    <row r="279" spans="2:23" ht="15" customHeight="1" x14ac:dyDescent="0.25">
      <c r="B279" s="97" t="s">
        <v>105</v>
      </c>
      <c r="C279" s="7" t="s">
        <v>5</v>
      </c>
      <c r="D279" s="11" t="s">
        <v>146</v>
      </c>
      <c r="E279" s="8" t="s">
        <v>6</v>
      </c>
      <c r="F279" s="8" t="s">
        <v>7</v>
      </c>
      <c r="G279" s="8" t="s">
        <v>8</v>
      </c>
      <c r="H279" s="9" t="s">
        <v>41</v>
      </c>
      <c r="I279" s="13" t="s">
        <v>46</v>
      </c>
      <c r="J279" s="43" t="s">
        <v>49</v>
      </c>
      <c r="K279" s="44" t="s">
        <v>71</v>
      </c>
      <c r="L279" s="44"/>
      <c r="M279" s="45"/>
      <c r="N279" s="45"/>
      <c r="O279" s="45"/>
      <c r="P279" s="46"/>
      <c r="Q279" s="69" t="s">
        <v>72</v>
      </c>
      <c r="R279" s="413">
        <v>11</v>
      </c>
      <c r="S279" s="471">
        <f>SUM(S280:S285)</f>
        <v>2600000</v>
      </c>
      <c r="T279" s="673">
        <f t="shared" ref="T279" si="158">SUM(T280:T285)</f>
        <v>1059054</v>
      </c>
      <c r="U279" s="673">
        <f t="shared" ref="U279" si="159">SUM(U280:U285)</f>
        <v>2600000</v>
      </c>
      <c r="V279" s="673">
        <f t="shared" ref="V279" si="160">SUM(V280:V285)</f>
        <v>2900000</v>
      </c>
      <c r="W279" s="471">
        <f t="shared" ref="W279" si="161">SUM(W280:W285)</f>
        <v>2600000</v>
      </c>
    </row>
    <row r="280" spans="2:23" ht="15" customHeight="1" x14ac:dyDescent="0.25">
      <c r="B280" s="97" t="s">
        <v>105</v>
      </c>
      <c r="C280" s="7" t="s">
        <v>5</v>
      </c>
      <c r="D280" s="11" t="s">
        <v>146</v>
      </c>
      <c r="E280" s="8" t="s">
        <v>6</v>
      </c>
      <c r="F280" s="10"/>
      <c r="G280" s="10"/>
      <c r="H280" s="9" t="s">
        <v>41</v>
      </c>
      <c r="I280" s="13" t="s">
        <v>46</v>
      </c>
      <c r="J280" s="19" t="s">
        <v>49</v>
      </c>
      <c r="K280" s="20" t="s">
        <v>71</v>
      </c>
      <c r="L280" s="35">
        <v>3</v>
      </c>
      <c r="M280" s="36">
        <v>2</v>
      </c>
      <c r="N280" s="36">
        <v>3</v>
      </c>
      <c r="O280" s="36">
        <v>2</v>
      </c>
      <c r="P280" s="23">
        <v>323</v>
      </c>
      <c r="Q280" s="37" t="s">
        <v>65</v>
      </c>
      <c r="R280" s="414">
        <v>11</v>
      </c>
      <c r="S280" s="459">
        <v>500000</v>
      </c>
      <c r="T280" s="821">
        <v>340519</v>
      </c>
      <c r="U280" s="821">
        <v>450000</v>
      </c>
      <c r="V280" s="459">
        <v>500000</v>
      </c>
      <c r="W280" s="459">
        <v>450000</v>
      </c>
    </row>
    <row r="281" spans="2:23" ht="15" customHeight="1" x14ac:dyDescent="0.25">
      <c r="B281" s="97" t="s">
        <v>105</v>
      </c>
      <c r="C281" s="7" t="s">
        <v>5</v>
      </c>
      <c r="D281" s="11" t="s">
        <v>146</v>
      </c>
      <c r="E281" s="8" t="s">
        <v>6</v>
      </c>
      <c r="F281" s="10"/>
      <c r="G281" s="10"/>
      <c r="H281" s="9" t="s">
        <v>41</v>
      </c>
      <c r="I281" s="13" t="s">
        <v>46</v>
      </c>
      <c r="J281" s="19" t="s">
        <v>49</v>
      </c>
      <c r="K281" s="20" t="s">
        <v>71</v>
      </c>
      <c r="L281" s="21">
        <v>3</v>
      </c>
      <c r="M281" s="22">
        <v>2</v>
      </c>
      <c r="N281" s="22">
        <v>3</v>
      </c>
      <c r="O281" s="22">
        <v>5</v>
      </c>
      <c r="P281" s="25">
        <v>323</v>
      </c>
      <c r="Q281" s="70" t="s">
        <v>28</v>
      </c>
      <c r="R281" s="414">
        <v>11</v>
      </c>
      <c r="S281" s="459">
        <v>900000</v>
      </c>
      <c r="T281" s="821">
        <v>0</v>
      </c>
      <c r="U281" s="821">
        <v>1000000</v>
      </c>
      <c r="V281" s="459">
        <v>1200000</v>
      </c>
      <c r="W281" s="459">
        <v>1000000</v>
      </c>
    </row>
    <row r="282" spans="2:23" ht="15" customHeight="1" x14ac:dyDescent="0.25">
      <c r="B282" s="97" t="s">
        <v>105</v>
      </c>
      <c r="C282" s="7" t="s">
        <v>5</v>
      </c>
      <c r="D282" s="11" t="s">
        <v>146</v>
      </c>
      <c r="E282" s="8" t="s">
        <v>6</v>
      </c>
      <c r="F282" s="10"/>
      <c r="G282" s="10"/>
      <c r="H282" s="9" t="s">
        <v>41</v>
      </c>
      <c r="I282" s="13" t="s">
        <v>46</v>
      </c>
      <c r="J282" s="19" t="s">
        <v>49</v>
      </c>
      <c r="K282" s="20" t="s">
        <v>71</v>
      </c>
      <c r="L282" s="20">
        <v>3</v>
      </c>
      <c r="M282" s="12">
        <v>2</v>
      </c>
      <c r="N282" s="12">
        <v>3</v>
      </c>
      <c r="O282" s="12">
        <v>8</v>
      </c>
      <c r="P282" s="25">
        <v>323</v>
      </c>
      <c r="Q282" s="24" t="s">
        <v>38</v>
      </c>
      <c r="R282" s="414">
        <v>11</v>
      </c>
      <c r="S282" s="459">
        <v>600000</v>
      </c>
      <c r="T282" s="821">
        <v>548259</v>
      </c>
      <c r="U282" s="821">
        <v>550000</v>
      </c>
      <c r="V282" s="459">
        <v>600000</v>
      </c>
      <c r="W282" s="459">
        <v>550000</v>
      </c>
    </row>
    <row r="283" spans="2:23" ht="15" customHeight="1" x14ac:dyDescent="0.25">
      <c r="B283" s="97" t="s">
        <v>105</v>
      </c>
      <c r="C283" s="7" t="s">
        <v>5</v>
      </c>
      <c r="D283" s="11" t="s">
        <v>146</v>
      </c>
      <c r="E283" s="8" t="s">
        <v>6</v>
      </c>
      <c r="F283" s="10"/>
      <c r="G283" s="10"/>
      <c r="H283" s="9" t="s">
        <v>41</v>
      </c>
      <c r="I283" s="13" t="s">
        <v>46</v>
      </c>
      <c r="J283" s="19" t="s">
        <v>49</v>
      </c>
      <c r="K283" s="20" t="s">
        <v>71</v>
      </c>
      <c r="L283" s="20">
        <v>4</v>
      </c>
      <c r="M283" s="12">
        <v>1</v>
      </c>
      <c r="N283" s="12">
        <v>2</v>
      </c>
      <c r="O283" s="12">
        <v>3</v>
      </c>
      <c r="P283" s="53">
        <v>412</v>
      </c>
      <c r="Q283" s="24" t="s">
        <v>53</v>
      </c>
      <c r="R283" s="414">
        <v>11</v>
      </c>
      <c r="S283" s="459">
        <v>100000</v>
      </c>
      <c r="T283" s="821">
        <v>15716</v>
      </c>
      <c r="U283" s="821">
        <v>100000</v>
      </c>
      <c r="V283" s="459">
        <v>100000</v>
      </c>
      <c r="W283" s="459">
        <v>100000</v>
      </c>
    </row>
    <row r="284" spans="2:23" ht="15" customHeight="1" x14ac:dyDescent="0.25">
      <c r="B284" s="97" t="s">
        <v>105</v>
      </c>
      <c r="C284" s="7" t="s">
        <v>5</v>
      </c>
      <c r="D284" s="11" t="s">
        <v>146</v>
      </c>
      <c r="E284" s="8" t="s">
        <v>6</v>
      </c>
      <c r="F284" s="10"/>
      <c r="G284" s="10"/>
      <c r="H284" s="9" t="s">
        <v>41</v>
      </c>
      <c r="I284" s="13" t="s">
        <v>46</v>
      </c>
      <c r="J284" s="19" t="s">
        <v>49</v>
      </c>
      <c r="K284" s="20" t="s">
        <v>71</v>
      </c>
      <c r="L284" s="20">
        <v>4</v>
      </c>
      <c r="M284" s="12">
        <v>2</v>
      </c>
      <c r="N284" s="12">
        <v>2</v>
      </c>
      <c r="O284" s="12">
        <v>1</v>
      </c>
      <c r="P284" s="25">
        <v>422</v>
      </c>
      <c r="Q284" s="24" t="s">
        <v>67</v>
      </c>
      <c r="R284" s="414">
        <v>11</v>
      </c>
      <c r="S284" s="459">
        <v>400000</v>
      </c>
      <c r="T284" s="821">
        <v>154560</v>
      </c>
      <c r="U284" s="821">
        <v>400000</v>
      </c>
      <c r="V284" s="459">
        <v>400000</v>
      </c>
      <c r="W284" s="459">
        <v>400000</v>
      </c>
    </row>
    <row r="285" spans="2:23" ht="15" customHeight="1" x14ac:dyDescent="0.25">
      <c r="B285" s="97" t="s">
        <v>105</v>
      </c>
      <c r="C285" s="7" t="s">
        <v>5</v>
      </c>
      <c r="D285" s="11" t="s">
        <v>146</v>
      </c>
      <c r="E285" s="8" t="s">
        <v>6</v>
      </c>
      <c r="F285" s="10"/>
      <c r="G285" s="10"/>
      <c r="H285" s="9" t="s">
        <v>41</v>
      </c>
      <c r="I285" s="13" t="s">
        <v>46</v>
      </c>
      <c r="J285" s="19" t="s">
        <v>49</v>
      </c>
      <c r="K285" s="20" t="s">
        <v>71</v>
      </c>
      <c r="L285" s="26">
        <v>4</v>
      </c>
      <c r="M285" s="27">
        <v>2</v>
      </c>
      <c r="N285" s="27">
        <v>6</v>
      </c>
      <c r="O285" s="71">
        <v>2</v>
      </c>
      <c r="P285" s="39">
        <v>426</v>
      </c>
      <c r="Q285" s="24" t="s">
        <v>73</v>
      </c>
      <c r="R285" s="414">
        <v>11</v>
      </c>
      <c r="S285" s="459">
        <v>100000</v>
      </c>
      <c r="T285" s="821">
        <v>0</v>
      </c>
      <c r="U285" s="821">
        <v>100000</v>
      </c>
      <c r="V285" s="459">
        <v>100000</v>
      </c>
      <c r="W285" s="459">
        <v>100000</v>
      </c>
    </row>
    <row r="286" spans="2:23" ht="25.5" customHeight="1" x14ac:dyDescent="0.25">
      <c r="B286" s="456" t="s">
        <v>105</v>
      </c>
      <c r="C286" s="7" t="s">
        <v>5</v>
      </c>
      <c r="D286" s="11" t="s">
        <v>353</v>
      </c>
      <c r="E286" s="8" t="s">
        <v>6</v>
      </c>
      <c r="F286" s="13" t="s">
        <v>7</v>
      </c>
      <c r="G286" s="13" t="s">
        <v>8</v>
      </c>
      <c r="H286" s="9" t="s">
        <v>36</v>
      </c>
      <c r="I286" s="13" t="s">
        <v>9</v>
      </c>
      <c r="J286" s="686" t="s">
        <v>146</v>
      </c>
      <c r="K286" s="687" t="s">
        <v>253</v>
      </c>
      <c r="L286" s="688"/>
      <c r="M286" s="689"/>
      <c r="N286" s="689"/>
      <c r="O286" s="690"/>
      <c r="P286" s="688"/>
      <c r="Q286" s="691" t="s">
        <v>254</v>
      </c>
      <c r="R286" s="418">
        <v>52</v>
      </c>
      <c r="S286" s="793">
        <f>SUM(S287:S291)</f>
        <v>35000</v>
      </c>
      <c r="T286" s="947">
        <f t="shared" ref="T286" si="162">SUM(T287:T291)</f>
        <v>0</v>
      </c>
      <c r="U286" s="947">
        <f t="shared" ref="U286" si="163">SUM(U287:U291)</f>
        <v>35000</v>
      </c>
      <c r="V286" s="947">
        <f t="shared" ref="V286" si="164">SUM(V287:V291)</f>
        <v>0</v>
      </c>
      <c r="W286" s="793">
        <f t="shared" ref="W286" si="165">SUM(W287:W291)</f>
        <v>0</v>
      </c>
    </row>
    <row r="287" spans="2:23" ht="15" customHeight="1" x14ac:dyDescent="0.25">
      <c r="B287" s="456" t="s">
        <v>105</v>
      </c>
      <c r="C287" s="7" t="s">
        <v>5</v>
      </c>
      <c r="D287" s="11" t="s">
        <v>353</v>
      </c>
      <c r="E287" s="8" t="s">
        <v>6</v>
      </c>
      <c r="F287" s="13"/>
      <c r="G287" s="13"/>
      <c r="H287" s="9" t="s">
        <v>36</v>
      </c>
      <c r="I287" s="13" t="s">
        <v>9</v>
      </c>
      <c r="J287" s="19" t="s">
        <v>146</v>
      </c>
      <c r="K287" s="25" t="s">
        <v>253</v>
      </c>
      <c r="L287" s="74">
        <v>3</v>
      </c>
      <c r="M287" s="75">
        <v>2</v>
      </c>
      <c r="N287" s="75">
        <v>1</v>
      </c>
      <c r="O287" s="75">
        <v>1</v>
      </c>
      <c r="P287" s="23">
        <v>321</v>
      </c>
      <c r="Q287" s="76" t="s">
        <v>17</v>
      </c>
      <c r="R287" s="906">
        <v>52</v>
      </c>
      <c r="S287" s="459">
        <v>10000</v>
      </c>
      <c r="T287" s="821">
        <v>0</v>
      </c>
      <c r="U287" s="821">
        <v>10000</v>
      </c>
      <c r="V287" s="459"/>
      <c r="W287" s="459"/>
    </row>
    <row r="288" spans="2:23" ht="15" customHeight="1" x14ac:dyDescent="0.25">
      <c r="B288" s="456" t="s">
        <v>105</v>
      </c>
      <c r="C288" s="7" t="s">
        <v>5</v>
      </c>
      <c r="D288" s="11" t="s">
        <v>353</v>
      </c>
      <c r="E288" s="8" t="s">
        <v>6</v>
      </c>
      <c r="F288" s="13"/>
      <c r="G288" s="13"/>
      <c r="H288" s="9" t="s">
        <v>36</v>
      </c>
      <c r="I288" s="13" t="s">
        <v>9</v>
      </c>
      <c r="J288" s="19" t="s">
        <v>146</v>
      </c>
      <c r="K288" s="25" t="s">
        <v>253</v>
      </c>
      <c r="L288" s="30">
        <v>3</v>
      </c>
      <c r="M288" s="640">
        <v>2</v>
      </c>
      <c r="N288" s="640">
        <v>1</v>
      </c>
      <c r="O288" s="641">
        <v>3</v>
      </c>
      <c r="P288" s="33">
        <v>321</v>
      </c>
      <c r="Q288" s="34" t="s">
        <v>19</v>
      </c>
      <c r="R288" s="906">
        <v>52</v>
      </c>
      <c r="S288" s="459">
        <v>5000</v>
      </c>
      <c r="T288" s="821">
        <v>0</v>
      </c>
      <c r="U288" s="821">
        <v>5000</v>
      </c>
      <c r="V288" s="459"/>
      <c r="W288" s="459"/>
    </row>
    <row r="289" spans="2:23" ht="15" customHeight="1" x14ac:dyDescent="0.25">
      <c r="B289" s="456" t="s">
        <v>105</v>
      </c>
      <c r="C289" s="7" t="s">
        <v>5</v>
      </c>
      <c r="D289" s="11" t="s">
        <v>353</v>
      </c>
      <c r="E289" s="8" t="s">
        <v>6</v>
      </c>
      <c r="F289" s="13"/>
      <c r="G289" s="13"/>
      <c r="H289" s="9" t="s">
        <v>36</v>
      </c>
      <c r="I289" s="13" t="s">
        <v>9</v>
      </c>
      <c r="J289" s="19" t="s">
        <v>146</v>
      </c>
      <c r="K289" s="25" t="s">
        <v>253</v>
      </c>
      <c r="L289" s="20">
        <v>3</v>
      </c>
      <c r="M289" s="12">
        <v>2</v>
      </c>
      <c r="N289" s="12">
        <v>3</v>
      </c>
      <c r="O289" s="12">
        <v>7</v>
      </c>
      <c r="P289" s="25">
        <v>323</v>
      </c>
      <c r="Q289" s="37" t="s">
        <v>30</v>
      </c>
      <c r="R289" s="906">
        <v>52</v>
      </c>
      <c r="S289" s="459">
        <v>5000</v>
      </c>
      <c r="T289" s="821">
        <v>0</v>
      </c>
      <c r="U289" s="821">
        <v>5000</v>
      </c>
      <c r="V289" s="459"/>
      <c r="W289" s="459"/>
    </row>
    <row r="290" spans="2:23" ht="15" customHeight="1" x14ac:dyDescent="0.25">
      <c r="B290" s="456" t="s">
        <v>105</v>
      </c>
      <c r="C290" s="7" t="s">
        <v>5</v>
      </c>
      <c r="D290" s="11" t="s">
        <v>353</v>
      </c>
      <c r="E290" s="8" t="s">
        <v>6</v>
      </c>
      <c r="F290" s="13"/>
      <c r="G290" s="13"/>
      <c r="H290" s="9" t="s">
        <v>36</v>
      </c>
      <c r="I290" s="13" t="s">
        <v>9</v>
      </c>
      <c r="J290" s="19" t="s">
        <v>146</v>
      </c>
      <c r="K290" s="25" t="s">
        <v>253</v>
      </c>
      <c r="L290" s="20">
        <v>3</v>
      </c>
      <c r="M290" s="12">
        <v>2</v>
      </c>
      <c r="N290" s="12">
        <v>4</v>
      </c>
      <c r="O290" s="12">
        <v>1</v>
      </c>
      <c r="P290" s="20">
        <v>324</v>
      </c>
      <c r="Q290" s="37" t="s">
        <v>47</v>
      </c>
      <c r="R290" s="906">
        <v>52</v>
      </c>
      <c r="S290" s="459">
        <v>10000</v>
      </c>
      <c r="T290" s="821">
        <v>0</v>
      </c>
      <c r="U290" s="821">
        <v>10000</v>
      </c>
      <c r="V290" s="459"/>
      <c r="W290" s="459"/>
    </row>
    <row r="291" spans="2:23" ht="15" customHeight="1" x14ac:dyDescent="0.25">
      <c r="B291" s="456" t="s">
        <v>105</v>
      </c>
      <c r="C291" s="7" t="s">
        <v>5</v>
      </c>
      <c r="D291" s="11" t="s">
        <v>353</v>
      </c>
      <c r="E291" s="8" t="s">
        <v>6</v>
      </c>
      <c r="F291" s="13"/>
      <c r="G291" s="13"/>
      <c r="H291" s="9" t="s">
        <v>36</v>
      </c>
      <c r="I291" s="13" t="s">
        <v>9</v>
      </c>
      <c r="J291" s="19" t="s">
        <v>146</v>
      </c>
      <c r="K291" s="25" t="s">
        <v>253</v>
      </c>
      <c r="L291" s="20">
        <v>3</v>
      </c>
      <c r="M291" s="12">
        <v>2</v>
      </c>
      <c r="N291" s="12">
        <v>9</v>
      </c>
      <c r="O291" s="12">
        <v>3</v>
      </c>
      <c r="P291" s="20">
        <v>329</v>
      </c>
      <c r="Q291" s="37" t="s">
        <v>32</v>
      </c>
      <c r="R291" s="906">
        <v>52</v>
      </c>
      <c r="S291" s="459">
        <v>5000</v>
      </c>
      <c r="T291" s="821">
        <v>0</v>
      </c>
      <c r="U291" s="821">
        <v>5000</v>
      </c>
      <c r="V291" s="459"/>
      <c r="W291" s="459"/>
    </row>
    <row r="292" spans="2:23" ht="25.5" customHeight="1" x14ac:dyDescent="0.25">
      <c r="B292" s="97" t="s">
        <v>105</v>
      </c>
      <c r="C292" s="7" t="s">
        <v>5</v>
      </c>
      <c r="D292" s="11" t="s">
        <v>353</v>
      </c>
      <c r="E292" s="8" t="s">
        <v>6</v>
      </c>
      <c r="F292" s="13" t="s">
        <v>7</v>
      </c>
      <c r="G292" s="13" t="s">
        <v>8</v>
      </c>
      <c r="H292" s="9" t="s">
        <v>36</v>
      </c>
      <c r="I292" s="13" t="s">
        <v>9</v>
      </c>
      <c r="J292" s="692" t="s">
        <v>146</v>
      </c>
      <c r="K292" s="683" t="s">
        <v>261</v>
      </c>
      <c r="L292" s="683"/>
      <c r="M292" s="684"/>
      <c r="N292" s="684"/>
      <c r="O292" s="685"/>
      <c r="P292" s="685"/>
      <c r="Q292" s="693" t="s">
        <v>255</v>
      </c>
      <c r="R292" s="418">
        <v>52</v>
      </c>
      <c r="S292" s="794">
        <f>SUM(S293:S297)</f>
        <v>255000</v>
      </c>
      <c r="T292" s="948">
        <f t="shared" ref="T292" si="166">SUM(T293:T297)</f>
        <v>72422</v>
      </c>
      <c r="U292" s="948">
        <f>SUM(U293:U297)</f>
        <v>330000</v>
      </c>
      <c r="V292" s="948">
        <f t="shared" ref="V292" si="167">SUM(V293:V297)</f>
        <v>330000</v>
      </c>
      <c r="W292" s="794">
        <f t="shared" ref="W292" si="168">SUM(W293:W297)</f>
        <v>0</v>
      </c>
    </row>
    <row r="293" spans="2:23" ht="15" customHeight="1" x14ac:dyDescent="0.25">
      <c r="B293" s="97" t="s">
        <v>105</v>
      </c>
      <c r="C293" s="7" t="s">
        <v>5</v>
      </c>
      <c r="D293" s="11" t="s">
        <v>353</v>
      </c>
      <c r="E293" s="8" t="s">
        <v>6</v>
      </c>
      <c r="F293" s="13"/>
      <c r="G293" s="13"/>
      <c r="H293" s="9" t="s">
        <v>36</v>
      </c>
      <c r="I293" s="13" t="s">
        <v>9</v>
      </c>
      <c r="J293" s="73" t="s">
        <v>146</v>
      </c>
      <c r="K293" s="20" t="s">
        <v>261</v>
      </c>
      <c r="L293" s="74">
        <v>3</v>
      </c>
      <c r="M293" s="75">
        <v>2</v>
      </c>
      <c r="N293" s="75">
        <v>1</v>
      </c>
      <c r="O293" s="75">
        <v>1</v>
      </c>
      <c r="P293" s="23">
        <v>321</v>
      </c>
      <c r="Q293" s="76" t="s">
        <v>17</v>
      </c>
      <c r="R293" s="906">
        <v>52</v>
      </c>
      <c r="S293" s="459">
        <v>50000</v>
      </c>
      <c r="T293" s="821">
        <v>24061</v>
      </c>
      <c r="U293" s="821">
        <v>50000</v>
      </c>
      <c r="V293" s="459">
        <v>50000</v>
      </c>
      <c r="W293" s="459"/>
    </row>
    <row r="294" spans="2:23" ht="15" customHeight="1" x14ac:dyDescent="0.25">
      <c r="B294" s="97" t="s">
        <v>105</v>
      </c>
      <c r="C294" s="7" t="s">
        <v>5</v>
      </c>
      <c r="D294" s="11" t="s">
        <v>353</v>
      </c>
      <c r="E294" s="8" t="s">
        <v>6</v>
      </c>
      <c r="F294" s="13"/>
      <c r="G294" s="13"/>
      <c r="H294" s="9" t="s">
        <v>36</v>
      </c>
      <c r="I294" s="13" t="s">
        <v>9</v>
      </c>
      <c r="J294" s="73" t="s">
        <v>146</v>
      </c>
      <c r="K294" s="30" t="s">
        <v>261</v>
      </c>
      <c r="L294" s="30">
        <v>3</v>
      </c>
      <c r="M294" s="640">
        <v>2</v>
      </c>
      <c r="N294" s="640">
        <v>1</v>
      </c>
      <c r="O294" s="641">
        <v>3</v>
      </c>
      <c r="P294" s="33">
        <v>321</v>
      </c>
      <c r="Q294" s="34" t="s">
        <v>19</v>
      </c>
      <c r="R294" s="906">
        <v>52</v>
      </c>
      <c r="S294" s="459">
        <v>5000</v>
      </c>
      <c r="T294" s="821">
        <v>0</v>
      </c>
      <c r="U294" s="821">
        <v>10000</v>
      </c>
      <c r="V294" s="459">
        <v>10000</v>
      </c>
      <c r="W294" s="459"/>
    </row>
    <row r="295" spans="2:23" ht="15" customHeight="1" x14ac:dyDescent="0.25">
      <c r="B295" s="97" t="s">
        <v>105</v>
      </c>
      <c r="C295" s="7" t="s">
        <v>5</v>
      </c>
      <c r="D295" s="11" t="s">
        <v>353</v>
      </c>
      <c r="E295" s="8" t="s">
        <v>6</v>
      </c>
      <c r="F295" s="13"/>
      <c r="G295" s="13"/>
      <c r="H295" s="9" t="s">
        <v>36</v>
      </c>
      <c r="I295" s="13" t="s">
        <v>9</v>
      </c>
      <c r="J295" s="86" t="s">
        <v>146</v>
      </c>
      <c r="K295" s="82" t="s">
        <v>261</v>
      </c>
      <c r="L295" s="83">
        <v>3</v>
      </c>
      <c r="M295" s="84">
        <v>2</v>
      </c>
      <c r="N295" s="84">
        <v>3</v>
      </c>
      <c r="O295" s="84">
        <v>7</v>
      </c>
      <c r="P295" s="23">
        <v>323</v>
      </c>
      <c r="Q295" s="37" t="s">
        <v>30</v>
      </c>
      <c r="R295" s="906">
        <v>52</v>
      </c>
      <c r="S295" s="459">
        <v>100000</v>
      </c>
      <c r="T295" s="821">
        <v>0</v>
      </c>
      <c r="U295" s="821">
        <v>150000</v>
      </c>
      <c r="V295" s="459">
        <v>150000</v>
      </c>
      <c r="W295" s="459"/>
    </row>
    <row r="296" spans="2:23" ht="15" customHeight="1" x14ac:dyDescent="0.25">
      <c r="B296" s="97" t="s">
        <v>105</v>
      </c>
      <c r="C296" s="7" t="s">
        <v>5</v>
      </c>
      <c r="D296" s="11" t="s">
        <v>353</v>
      </c>
      <c r="E296" s="8" t="s">
        <v>6</v>
      </c>
      <c r="F296" s="13"/>
      <c r="G296" s="13"/>
      <c r="H296" s="9" t="s">
        <v>36</v>
      </c>
      <c r="I296" s="13" t="s">
        <v>9</v>
      </c>
      <c r="J296" s="86" t="s">
        <v>146</v>
      </c>
      <c r="K296" s="82" t="s">
        <v>261</v>
      </c>
      <c r="L296" s="83">
        <v>3</v>
      </c>
      <c r="M296" s="84">
        <v>2</v>
      </c>
      <c r="N296" s="84">
        <v>4</v>
      </c>
      <c r="O296" s="84">
        <v>1</v>
      </c>
      <c r="P296" s="25">
        <v>324</v>
      </c>
      <c r="Q296" s="623" t="s">
        <v>47</v>
      </c>
      <c r="R296" s="906">
        <v>52</v>
      </c>
      <c r="S296" s="459">
        <v>100000</v>
      </c>
      <c r="T296" s="821">
        <v>48361</v>
      </c>
      <c r="U296" s="821">
        <v>100000</v>
      </c>
      <c r="V296" s="459">
        <v>100000</v>
      </c>
      <c r="W296" s="459"/>
    </row>
    <row r="297" spans="2:23" ht="15" customHeight="1" x14ac:dyDescent="0.25">
      <c r="B297" s="97" t="s">
        <v>105</v>
      </c>
      <c r="C297" s="7" t="s">
        <v>5</v>
      </c>
      <c r="D297" s="11" t="s">
        <v>353</v>
      </c>
      <c r="E297" s="8" t="s">
        <v>6</v>
      </c>
      <c r="F297" s="13"/>
      <c r="G297" s="13"/>
      <c r="H297" s="9" t="s">
        <v>36</v>
      </c>
      <c r="I297" s="13" t="s">
        <v>9</v>
      </c>
      <c r="J297" s="86" t="s">
        <v>146</v>
      </c>
      <c r="K297" s="82" t="s">
        <v>261</v>
      </c>
      <c r="L297" s="83">
        <v>3</v>
      </c>
      <c r="M297" s="84">
        <v>2</v>
      </c>
      <c r="N297" s="84">
        <v>9</v>
      </c>
      <c r="O297" s="84">
        <v>3</v>
      </c>
      <c r="P297" s="921">
        <v>329</v>
      </c>
      <c r="Q297" s="922" t="s">
        <v>32</v>
      </c>
      <c r="R297" s="906">
        <v>52</v>
      </c>
      <c r="S297" s="459"/>
      <c r="T297" s="838">
        <v>0</v>
      </c>
      <c r="U297" s="821">
        <v>20000</v>
      </c>
      <c r="V297" s="459">
        <v>20000</v>
      </c>
      <c r="W297" s="459"/>
    </row>
    <row r="298" spans="2:23" ht="15" customHeight="1" x14ac:dyDescent="0.25">
      <c r="B298" s="456" t="s">
        <v>105</v>
      </c>
      <c r="C298" s="7" t="s">
        <v>5</v>
      </c>
      <c r="D298" s="11" t="s">
        <v>146</v>
      </c>
      <c r="E298" s="8" t="s">
        <v>6</v>
      </c>
      <c r="F298" s="13" t="s">
        <v>7</v>
      </c>
      <c r="G298" s="13" t="s">
        <v>8</v>
      </c>
      <c r="H298" s="9" t="s">
        <v>41</v>
      </c>
      <c r="I298" s="13" t="s">
        <v>46</v>
      </c>
      <c r="J298" s="692" t="s">
        <v>146</v>
      </c>
      <c r="K298" s="683" t="s">
        <v>285</v>
      </c>
      <c r="L298" s="683"/>
      <c r="M298" s="684"/>
      <c r="N298" s="684"/>
      <c r="O298" s="685"/>
      <c r="P298" s="685"/>
      <c r="Q298" s="693" t="s">
        <v>286</v>
      </c>
      <c r="R298" s="905">
        <v>43</v>
      </c>
      <c r="S298" s="794">
        <f>SUM(S299:S304)</f>
        <v>1080000</v>
      </c>
      <c r="T298" s="948">
        <f t="shared" ref="T298" si="169">SUM(T299:T304)</f>
        <v>374445</v>
      </c>
      <c r="U298" s="948">
        <f>SUM(U299:U304)</f>
        <v>560000</v>
      </c>
      <c r="V298" s="948">
        <f t="shared" ref="V298" si="170">SUM(V299:V304)</f>
        <v>0</v>
      </c>
      <c r="W298" s="794">
        <f t="shared" ref="W298" si="171">SUM(W299:W304)</f>
        <v>0</v>
      </c>
    </row>
    <row r="299" spans="2:23" ht="15" customHeight="1" x14ac:dyDescent="0.25">
      <c r="B299" s="456" t="s">
        <v>105</v>
      </c>
      <c r="C299" s="7" t="s">
        <v>5</v>
      </c>
      <c r="D299" s="11" t="s">
        <v>146</v>
      </c>
      <c r="E299" s="8" t="s">
        <v>6</v>
      </c>
      <c r="F299" s="13"/>
      <c r="G299" s="13"/>
      <c r="H299" s="9" t="s">
        <v>41</v>
      </c>
      <c r="I299" s="13" t="s">
        <v>46</v>
      </c>
      <c r="J299" s="19" t="s">
        <v>146</v>
      </c>
      <c r="K299" s="25" t="s">
        <v>285</v>
      </c>
      <c r="L299" s="30">
        <v>3</v>
      </c>
      <c r="M299" s="640">
        <v>2</v>
      </c>
      <c r="N299" s="640">
        <v>3</v>
      </c>
      <c r="O299" s="640">
        <v>2</v>
      </c>
      <c r="P299" s="33">
        <v>323</v>
      </c>
      <c r="Q299" s="742" t="s">
        <v>65</v>
      </c>
      <c r="R299" s="421">
        <v>43</v>
      </c>
      <c r="S299" s="826">
        <v>500000</v>
      </c>
      <c r="T299" s="826">
        <v>50000</v>
      </c>
      <c r="U299" s="826">
        <v>50000</v>
      </c>
      <c r="V299" s="826"/>
      <c r="W299" s="826"/>
    </row>
    <row r="300" spans="2:23" ht="15" hidden="1" customHeight="1" x14ac:dyDescent="0.25">
      <c r="B300" s="456" t="s">
        <v>105</v>
      </c>
      <c r="C300" s="7" t="s">
        <v>5</v>
      </c>
      <c r="D300" s="11" t="s">
        <v>146</v>
      </c>
      <c r="E300" s="8" t="s">
        <v>6</v>
      </c>
      <c r="F300" s="13"/>
      <c r="G300" s="13"/>
      <c r="H300" s="9" t="s">
        <v>41</v>
      </c>
      <c r="I300" s="13" t="s">
        <v>46</v>
      </c>
      <c r="J300" s="19" t="s">
        <v>146</v>
      </c>
      <c r="K300" s="25" t="s">
        <v>285</v>
      </c>
      <c r="L300" s="30">
        <v>3</v>
      </c>
      <c r="M300" s="640">
        <v>2</v>
      </c>
      <c r="N300" s="640">
        <v>3</v>
      </c>
      <c r="O300" s="640">
        <v>4</v>
      </c>
      <c r="P300" s="33">
        <v>323</v>
      </c>
      <c r="Q300" s="742" t="s">
        <v>44</v>
      </c>
      <c r="R300" s="421">
        <v>43</v>
      </c>
      <c r="S300" s="826">
        <v>50000</v>
      </c>
      <c r="T300" s="826">
        <v>0</v>
      </c>
      <c r="U300" s="826"/>
      <c r="V300" s="826"/>
      <c r="W300" s="826"/>
    </row>
    <row r="301" spans="2:23" ht="15" customHeight="1" x14ac:dyDescent="0.25">
      <c r="B301" s="456" t="s">
        <v>105</v>
      </c>
      <c r="C301" s="7" t="s">
        <v>5</v>
      </c>
      <c r="D301" s="11" t="s">
        <v>146</v>
      </c>
      <c r="E301" s="8" t="s">
        <v>6</v>
      </c>
      <c r="F301" s="13"/>
      <c r="G301" s="13"/>
      <c r="H301" s="9" t="s">
        <v>41</v>
      </c>
      <c r="I301" s="13" t="s">
        <v>46</v>
      </c>
      <c r="J301" s="19" t="s">
        <v>146</v>
      </c>
      <c r="K301" s="25" t="s">
        <v>285</v>
      </c>
      <c r="L301" s="740">
        <v>3</v>
      </c>
      <c r="M301" s="741">
        <v>2</v>
      </c>
      <c r="N301" s="741">
        <v>3</v>
      </c>
      <c r="O301" s="741">
        <v>7</v>
      </c>
      <c r="P301" s="653">
        <v>323</v>
      </c>
      <c r="Q301" s="742" t="s">
        <v>30</v>
      </c>
      <c r="R301" s="421">
        <v>43</v>
      </c>
      <c r="S301" s="459">
        <v>10000</v>
      </c>
      <c r="T301" s="821">
        <v>4445</v>
      </c>
      <c r="U301" s="821">
        <v>10000</v>
      </c>
      <c r="V301" s="459"/>
      <c r="W301" s="459"/>
    </row>
    <row r="302" spans="2:23" ht="15" hidden="1" customHeight="1" x14ac:dyDescent="0.25">
      <c r="B302" s="456" t="s">
        <v>105</v>
      </c>
      <c r="C302" s="7" t="s">
        <v>5</v>
      </c>
      <c r="D302" s="11" t="s">
        <v>146</v>
      </c>
      <c r="E302" s="8" t="s">
        <v>6</v>
      </c>
      <c r="F302" s="13"/>
      <c r="G302" s="13"/>
      <c r="H302" s="9" t="s">
        <v>41</v>
      </c>
      <c r="I302" s="13" t="s">
        <v>46</v>
      </c>
      <c r="J302" s="19" t="s">
        <v>146</v>
      </c>
      <c r="K302" s="25" t="s">
        <v>285</v>
      </c>
      <c r="L302" s="30">
        <v>3</v>
      </c>
      <c r="M302" s="640">
        <v>2</v>
      </c>
      <c r="N302" s="640">
        <v>3</v>
      </c>
      <c r="O302" s="640">
        <v>8</v>
      </c>
      <c r="P302" s="33">
        <v>323</v>
      </c>
      <c r="Q302" s="742" t="s">
        <v>38</v>
      </c>
      <c r="R302" s="421">
        <v>43</v>
      </c>
      <c r="S302" s="459">
        <v>10000</v>
      </c>
      <c r="T302" s="821">
        <v>0</v>
      </c>
      <c r="U302" s="821"/>
      <c r="V302" s="459"/>
      <c r="W302" s="459"/>
    </row>
    <row r="303" spans="2:23" ht="15" hidden="1" customHeight="1" x14ac:dyDescent="0.25">
      <c r="B303" s="456" t="s">
        <v>105</v>
      </c>
      <c r="C303" s="7" t="s">
        <v>5</v>
      </c>
      <c r="D303" s="11" t="s">
        <v>146</v>
      </c>
      <c r="E303" s="8" t="s">
        <v>6</v>
      </c>
      <c r="F303" s="13"/>
      <c r="G303" s="13"/>
      <c r="H303" s="9" t="s">
        <v>41</v>
      </c>
      <c r="I303" s="13" t="s">
        <v>46</v>
      </c>
      <c r="J303" s="19" t="s">
        <v>146</v>
      </c>
      <c r="K303" s="25" t="s">
        <v>285</v>
      </c>
      <c r="L303" s="740">
        <v>3</v>
      </c>
      <c r="M303" s="741">
        <v>2</v>
      </c>
      <c r="N303" s="741">
        <v>3</v>
      </c>
      <c r="O303" s="741">
        <v>9</v>
      </c>
      <c r="P303" s="653">
        <v>323</v>
      </c>
      <c r="Q303" s="742" t="s">
        <v>45</v>
      </c>
      <c r="R303" s="421">
        <v>43</v>
      </c>
      <c r="S303" s="459">
        <v>10000</v>
      </c>
      <c r="T303" s="821">
        <v>0</v>
      </c>
      <c r="U303" s="821"/>
      <c r="V303" s="459"/>
      <c r="W303" s="459"/>
    </row>
    <row r="304" spans="2:23" ht="15" customHeight="1" x14ac:dyDescent="0.25">
      <c r="B304" s="456" t="s">
        <v>105</v>
      </c>
      <c r="C304" s="7" t="s">
        <v>5</v>
      </c>
      <c r="D304" s="11" t="s">
        <v>146</v>
      </c>
      <c r="E304" s="8" t="s">
        <v>6</v>
      </c>
      <c r="F304" s="13"/>
      <c r="G304" s="13"/>
      <c r="H304" s="9" t="s">
        <v>41</v>
      </c>
      <c r="I304" s="13" t="s">
        <v>46</v>
      </c>
      <c r="J304" s="19" t="s">
        <v>146</v>
      </c>
      <c r="K304" s="25" t="s">
        <v>285</v>
      </c>
      <c r="L304" s="20">
        <v>3</v>
      </c>
      <c r="M304" s="12">
        <v>7</v>
      </c>
      <c r="N304" s="12">
        <v>2</v>
      </c>
      <c r="O304" s="12">
        <v>1</v>
      </c>
      <c r="P304" s="25">
        <v>372</v>
      </c>
      <c r="Q304" s="736" t="s">
        <v>251</v>
      </c>
      <c r="R304" s="421">
        <v>43</v>
      </c>
      <c r="S304" s="459">
        <v>500000</v>
      </c>
      <c r="T304" s="821">
        <v>320000</v>
      </c>
      <c r="U304" s="821">
        <v>500000</v>
      </c>
      <c r="V304" s="459"/>
      <c r="W304" s="459"/>
    </row>
    <row r="305" spans="2:26" ht="15" customHeight="1" x14ac:dyDescent="0.25">
      <c r="B305" s="456" t="s">
        <v>105</v>
      </c>
      <c r="C305" s="7" t="s">
        <v>5</v>
      </c>
      <c r="D305" s="11" t="s">
        <v>355</v>
      </c>
      <c r="E305" s="8" t="s">
        <v>6</v>
      </c>
      <c r="F305" s="13" t="s">
        <v>7</v>
      </c>
      <c r="G305" s="13" t="s">
        <v>8</v>
      </c>
      <c r="H305" s="9" t="s">
        <v>36</v>
      </c>
      <c r="I305" s="13" t="s">
        <v>9</v>
      </c>
      <c r="J305" s="14" t="s">
        <v>10</v>
      </c>
      <c r="K305" s="15" t="s">
        <v>358</v>
      </c>
      <c r="L305" s="15"/>
      <c r="M305" s="16"/>
      <c r="N305" s="16"/>
      <c r="O305" s="16"/>
      <c r="P305" s="17"/>
      <c r="Q305" s="18" t="s">
        <v>359</v>
      </c>
      <c r="R305" s="905">
        <v>43</v>
      </c>
      <c r="S305" s="945">
        <f t="shared" ref="S305" si="172">SUM(S306:S311)</f>
        <v>0</v>
      </c>
      <c r="T305" s="945">
        <f>SUM(T306:T311)</f>
        <v>0</v>
      </c>
      <c r="U305" s="696">
        <f>SUM(U306:U311)</f>
        <v>41720000</v>
      </c>
      <c r="V305" s="945">
        <f t="shared" ref="V305:W305" si="173">SUM(V306:V311)</f>
        <v>53010000</v>
      </c>
      <c r="W305" s="696">
        <f t="shared" si="173"/>
        <v>72510000</v>
      </c>
    </row>
    <row r="306" spans="2:26" s="563" customFormat="1" ht="15" customHeight="1" x14ac:dyDescent="0.25">
      <c r="B306" s="780" t="s">
        <v>105</v>
      </c>
      <c r="C306" s="1055" t="s">
        <v>5</v>
      </c>
      <c r="D306" s="13" t="s">
        <v>355</v>
      </c>
      <c r="E306" s="8" t="s">
        <v>6</v>
      </c>
      <c r="F306" s="13"/>
      <c r="G306" s="13"/>
      <c r="H306" s="9" t="s">
        <v>36</v>
      </c>
      <c r="I306" s="13" t="s">
        <v>9</v>
      </c>
      <c r="J306" s="29" t="s">
        <v>10</v>
      </c>
      <c r="K306" s="30" t="s">
        <v>358</v>
      </c>
      <c r="L306" s="655">
        <v>3</v>
      </c>
      <c r="M306" s="663">
        <v>2</v>
      </c>
      <c r="N306" s="663">
        <v>3</v>
      </c>
      <c r="O306" s="664">
        <v>2</v>
      </c>
      <c r="P306" s="664">
        <v>323</v>
      </c>
      <c r="Q306" s="749" t="s">
        <v>65</v>
      </c>
      <c r="R306" s="415">
        <v>43</v>
      </c>
      <c r="S306" s="868"/>
      <c r="T306" s="868"/>
      <c r="U306" s="827">
        <v>150000</v>
      </c>
      <c r="V306" s="758">
        <v>150000</v>
      </c>
      <c r="W306" s="758">
        <v>150000</v>
      </c>
    </row>
    <row r="307" spans="2:26" s="563" customFormat="1" ht="15" customHeight="1" x14ac:dyDescent="0.25">
      <c r="B307" s="780" t="s">
        <v>105</v>
      </c>
      <c r="C307" s="1055" t="s">
        <v>5</v>
      </c>
      <c r="D307" s="13" t="s">
        <v>355</v>
      </c>
      <c r="E307" s="8" t="s">
        <v>6</v>
      </c>
      <c r="F307" s="13"/>
      <c r="G307" s="13"/>
      <c r="H307" s="9" t="s">
        <v>36</v>
      </c>
      <c r="I307" s="13" t="s">
        <v>9</v>
      </c>
      <c r="J307" s="29" t="s">
        <v>10</v>
      </c>
      <c r="K307" s="30" t="s">
        <v>358</v>
      </c>
      <c r="L307" s="655">
        <v>3</v>
      </c>
      <c r="M307" s="663">
        <v>2</v>
      </c>
      <c r="N307" s="663">
        <v>3</v>
      </c>
      <c r="O307" s="664">
        <v>5</v>
      </c>
      <c r="P307" s="664">
        <v>323</v>
      </c>
      <c r="Q307" s="749" t="s">
        <v>28</v>
      </c>
      <c r="R307" s="415">
        <v>43</v>
      </c>
      <c r="S307" s="868"/>
      <c r="T307" s="868"/>
      <c r="U307" s="827">
        <v>150000</v>
      </c>
      <c r="V307" s="758">
        <v>150000</v>
      </c>
      <c r="W307" s="758">
        <v>150000</v>
      </c>
    </row>
    <row r="308" spans="2:26" s="563" customFormat="1" ht="15" customHeight="1" x14ac:dyDescent="0.25">
      <c r="B308" s="780" t="s">
        <v>105</v>
      </c>
      <c r="C308" s="1055" t="s">
        <v>5</v>
      </c>
      <c r="D308" s="13" t="s">
        <v>355</v>
      </c>
      <c r="E308" s="8" t="s">
        <v>6</v>
      </c>
      <c r="F308" s="13"/>
      <c r="G308" s="13"/>
      <c r="H308" s="9" t="s">
        <v>36</v>
      </c>
      <c r="I308" s="13" t="s">
        <v>9</v>
      </c>
      <c r="J308" s="29" t="s">
        <v>10</v>
      </c>
      <c r="K308" s="30" t="s">
        <v>358</v>
      </c>
      <c r="L308" s="30">
        <v>3</v>
      </c>
      <c r="M308" s="640">
        <v>2</v>
      </c>
      <c r="N308" s="640">
        <v>3</v>
      </c>
      <c r="O308" s="641">
        <v>7</v>
      </c>
      <c r="P308" s="641">
        <v>323</v>
      </c>
      <c r="Q308" s="72" t="s">
        <v>30</v>
      </c>
      <c r="R308" s="415">
        <v>43</v>
      </c>
      <c r="S308" s="868"/>
      <c r="T308" s="868"/>
      <c r="U308" s="827">
        <v>35000000</v>
      </c>
      <c r="V308" s="758">
        <v>50000000</v>
      </c>
      <c r="W308" s="758">
        <v>70000000</v>
      </c>
    </row>
    <row r="309" spans="2:26" s="563" customFormat="1" ht="15" customHeight="1" x14ac:dyDescent="0.25">
      <c r="B309" s="780" t="s">
        <v>105</v>
      </c>
      <c r="C309" s="1055" t="s">
        <v>5</v>
      </c>
      <c r="D309" s="13" t="s">
        <v>355</v>
      </c>
      <c r="E309" s="8" t="s">
        <v>6</v>
      </c>
      <c r="F309" s="13"/>
      <c r="G309" s="13"/>
      <c r="H309" s="9" t="s">
        <v>36</v>
      </c>
      <c r="I309" s="13" t="s">
        <v>9</v>
      </c>
      <c r="J309" s="29" t="s">
        <v>10</v>
      </c>
      <c r="K309" s="30" t="s">
        <v>358</v>
      </c>
      <c r="L309" s="30">
        <v>3</v>
      </c>
      <c r="M309" s="640">
        <v>2</v>
      </c>
      <c r="N309" s="640">
        <v>3</v>
      </c>
      <c r="O309" s="641">
        <v>8</v>
      </c>
      <c r="P309" s="641">
        <v>323</v>
      </c>
      <c r="Q309" s="665" t="s">
        <v>360</v>
      </c>
      <c r="R309" s="415">
        <v>43</v>
      </c>
      <c r="S309" s="868"/>
      <c r="T309" s="868"/>
      <c r="U309" s="827">
        <v>5000000</v>
      </c>
      <c r="V309" s="758">
        <v>2500000</v>
      </c>
      <c r="W309" s="758">
        <v>2000000</v>
      </c>
    </row>
    <row r="310" spans="2:26" s="563" customFormat="1" ht="15" customHeight="1" x14ac:dyDescent="0.25">
      <c r="B310" s="780" t="s">
        <v>105</v>
      </c>
      <c r="C310" s="1055" t="s">
        <v>5</v>
      </c>
      <c r="D310" s="13" t="s">
        <v>355</v>
      </c>
      <c r="E310" s="8" t="s">
        <v>6</v>
      </c>
      <c r="F310" s="13"/>
      <c r="G310" s="13"/>
      <c r="H310" s="9" t="s">
        <v>36</v>
      </c>
      <c r="I310" s="13" t="s">
        <v>9</v>
      </c>
      <c r="J310" s="29" t="s">
        <v>10</v>
      </c>
      <c r="K310" s="30" t="s">
        <v>358</v>
      </c>
      <c r="L310" s="30">
        <v>3</v>
      </c>
      <c r="M310" s="640">
        <v>2</v>
      </c>
      <c r="N310" s="640">
        <v>9</v>
      </c>
      <c r="O310" s="641">
        <v>1</v>
      </c>
      <c r="P310" s="641">
        <v>329</v>
      </c>
      <c r="Q310" s="665" t="s">
        <v>39</v>
      </c>
      <c r="R310" s="415">
        <v>43</v>
      </c>
      <c r="S310" s="868"/>
      <c r="T310" s="868"/>
      <c r="U310" s="827">
        <v>170000</v>
      </c>
      <c r="V310" s="758">
        <v>170000</v>
      </c>
      <c r="W310" s="758">
        <v>170000</v>
      </c>
    </row>
    <row r="311" spans="2:26" s="563" customFormat="1" ht="15" customHeight="1" x14ac:dyDescent="0.25">
      <c r="B311" s="780" t="s">
        <v>105</v>
      </c>
      <c r="C311" s="1055" t="s">
        <v>5</v>
      </c>
      <c r="D311" s="13" t="s">
        <v>355</v>
      </c>
      <c r="E311" s="8" t="s">
        <v>6</v>
      </c>
      <c r="F311" s="13"/>
      <c r="G311" s="13"/>
      <c r="H311" s="9" t="s">
        <v>36</v>
      </c>
      <c r="I311" s="13" t="s">
        <v>9</v>
      </c>
      <c r="J311" s="29" t="s">
        <v>10</v>
      </c>
      <c r="K311" s="30" t="s">
        <v>358</v>
      </c>
      <c r="L311" s="30">
        <v>4</v>
      </c>
      <c r="M311" s="640">
        <v>2</v>
      </c>
      <c r="N311" s="640">
        <v>6</v>
      </c>
      <c r="O311" s="641">
        <v>2</v>
      </c>
      <c r="P311" s="641">
        <v>426</v>
      </c>
      <c r="Q311" s="665" t="s">
        <v>73</v>
      </c>
      <c r="R311" s="415">
        <v>43</v>
      </c>
      <c r="S311" s="868"/>
      <c r="T311" s="868"/>
      <c r="U311" s="827">
        <v>1250000</v>
      </c>
      <c r="V311" s="758">
        <v>40000</v>
      </c>
      <c r="W311" s="758">
        <v>40000</v>
      </c>
    </row>
    <row r="312" spans="2:26" ht="38.25" customHeight="1" x14ac:dyDescent="0.25">
      <c r="B312" s="456" t="s">
        <v>105</v>
      </c>
      <c r="C312" s="7" t="s">
        <v>5</v>
      </c>
      <c r="D312" s="13" t="s">
        <v>354</v>
      </c>
      <c r="E312" s="8" t="s">
        <v>6</v>
      </c>
      <c r="F312" s="13" t="s">
        <v>7</v>
      </c>
      <c r="G312" s="13" t="s">
        <v>8</v>
      </c>
      <c r="H312" s="9" t="s">
        <v>41</v>
      </c>
      <c r="I312" s="13" t="s">
        <v>46</v>
      </c>
      <c r="J312" s="14" t="s">
        <v>146</v>
      </c>
      <c r="K312" s="15" t="s">
        <v>301</v>
      </c>
      <c r="L312" s="15"/>
      <c r="M312" s="16"/>
      <c r="N312" s="16"/>
      <c r="O312" s="16"/>
      <c r="P312" s="17"/>
      <c r="Q312" s="18" t="s">
        <v>342</v>
      </c>
      <c r="R312" s="141">
        <v>12</v>
      </c>
      <c r="S312" s="696">
        <f>SUM(S313:S337)</f>
        <v>1975550</v>
      </c>
      <c r="T312" s="945">
        <f t="shared" ref="T312" si="174">SUM(T313:T337)</f>
        <v>487848</v>
      </c>
      <c r="U312" s="945">
        <f>SUM(U313:U337)</f>
        <v>2228250</v>
      </c>
      <c r="V312" s="945">
        <f t="shared" ref="V312" si="175">SUM(V313:V337)</f>
        <v>1381000</v>
      </c>
      <c r="W312" s="696">
        <f t="shared" ref="W312" si="176">SUM(W313:W337)</f>
        <v>1381000</v>
      </c>
    </row>
    <row r="313" spans="2:26" ht="15" customHeight="1" x14ac:dyDescent="0.25">
      <c r="B313" s="456" t="s">
        <v>105</v>
      </c>
      <c r="C313" s="7" t="s">
        <v>5</v>
      </c>
      <c r="D313" s="13" t="s">
        <v>354</v>
      </c>
      <c r="E313" s="8" t="s">
        <v>6</v>
      </c>
      <c r="F313" s="13"/>
      <c r="G313" s="13"/>
      <c r="H313" s="9" t="s">
        <v>41</v>
      </c>
      <c r="I313" s="13" t="s">
        <v>46</v>
      </c>
      <c r="J313" s="654" t="s">
        <v>146</v>
      </c>
      <c r="K313" s="30" t="s">
        <v>301</v>
      </c>
      <c r="L313" s="655">
        <v>3</v>
      </c>
      <c r="M313" s="663">
        <v>1</v>
      </c>
      <c r="N313" s="663">
        <v>1</v>
      </c>
      <c r="O313" s="664">
        <v>1</v>
      </c>
      <c r="P313" s="664">
        <v>311</v>
      </c>
      <c r="Q313" s="749" t="s">
        <v>12</v>
      </c>
      <c r="R313" s="876">
        <v>12</v>
      </c>
      <c r="S313" s="820">
        <v>420000</v>
      </c>
      <c r="T313" s="827">
        <v>190643</v>
      </c>
      <c r="U313" s="820">
        <v>645000</v>
      </c>
      <c r="V313" s="820">
        <v>782000</v>
      </c>
      <c r="W313" s="820">
        <v>782000</v>
      </c>
    </row>
    <row r="314" spans="2:26" ht="15" customHeight="1" x14ac:dyDescent="0.25">
      <c r="B314" s="456" t="s">
        <v>105</v>
      </c>
      <c r="C314" s="7" t="s">
        <v>5</v>
      </c>
      <c r="D314" s="13" t="s">
        <v>354</v>
      </c>
      <c r="E314" s="8" t="s">
        <v>6</v>
      </c>
      <c r="F314" s="13"/>
      <c r="G314" s="13"/>
      <c r="H314" s="9" t="s">
        <v>41</v>
      </c>
      <c r="I314" s="13" t="s">
        <v>46</v>
      </c>
      <c r="J314" s="654" t="s">
        <v>146</v>
      </c>
      <c r="K314" s="30" t="s">
        <v>301</v>
      </c>
      <c r="L314" s="20">
        <v>3</v>
      </c>
      <c r="M314" s="12">
        <v>1</v>
      </c>
      <c r="N314" s="12">
        <v>1</v>
      </c>
      <c r="O314" s="38">
        <v>3</v>
      </c>
      <c r="P314" s="38">
        <v>311</v>
      </c>
      <c r="Q314" s="72" t="s">
        <v>13</v>
      </c>
      <c r="R314" s="876">
        <v>12</v>
      </c>
      <c r="S314" s="821">
        <v>3750</v>
      </c>
      <c r="T314" s="821">
        <v>0</v>
      </c>
      <c r="U314" s="821">
        <v>15000</v>
      </c>
      <c r="V314" s="821">
        <v>15000</v>
      </c>
      <c r="W314" s="821">
        <v>15000</v>
      </c>
      <c r="X314" s="735"/>
      <c r="Y314" s="735"/>
      <c r="Z314" s="735"/>
    </row>
    <row r="315" spans="2:26" ht="15" customHeight="1" x14ac:dyDescent="0.25">
      <c r="B315" s="456" t="s">
        <v>105</v>
      </c>
      <c r="C315" s="7" t="s">
        <v>5</v>
      </c>
      <c r="D315" s="13" t="s">
        <v>354</v>
      </c>
      <c r="E315" s="8" t="s">
        <v>6</v>
      </c>
      <c r="F315" s="13"/>
      <c r="G315" s="13"/>
      <c r="H315" s="9" t="s">
        <v>41</v>
      </c>
      <c r="I315" s="13" t="s">
        <v>46</v>
      </c>
      <c r="J315" s="654" t="s">
        <v>146</v>
      </c>
      <c r="K315" s="30" t="s">
        <v>301</v>
      </c>
      <c r="L315" s="30">
        <v>3</v>
      </c>
      <c r="M315" s="640">
        <v>1</v>
      </c>
      <c r="N315" s="640">
        <v>2</v>
      </c>
      <c r="O315" s="641">
        <v>1</v>
      </c>
      <c r="P315" s="641">
        <v>312</v>
      </c>
      <c r="Q315" s="665" t="s">
        <v>14</v>
      </c>
      <c r="R315" s="876">
        <v>12</v>
      </c>
      <c r="S315" s="821">
        <v>20000</v>
      </c>
      <c r="T315" s="821">
        <v>3323</v>
      </c>
      <c r="U315" s="821">
        <v>25000</v>
      </c>
      <c r="V315" s="821">
        <v>30000</v>
      </c>
      <c r="W315" s="821">
        <v>30000</v>
      </c>
      <c r="Y315" s="735"/>
    </row>
    <row r="316" spans="2:26" ht="15" customHeight="1" x14ac:dyDescent="0.25">
      <c r="B316" s="456" t="s">
        <v>105</v>
      </c>
      <c r="C316" s="7" t="s">
        <v>5</v>
      </c>
      <c r="D316" s="13" t="s">
        <v>354</v>
      </c>
      <c r="E316" s="8" t="s">
        <v>6</v>
      </c>
      <c r="F316" s="13"/>
      <c r="G316" s="13"/>
      <c r="H316" s="9" t="s">
        <v>41</v>
      </c>
      <c r="I316" s="13" t="s">
        <v>46</v>
      </c>
      <c r="J316" s="654" t="s">
        <v>146</v>
      </c>
      <c r="K316" s="30" t="s">
        <v>301</v>
      </c>
      <c r="L316" s="30">
        <v>3</v>
      </c>
      <c r="M316" s="640">
        <v>1</v>
      </c>
      <c r="N316" s="640">
        <v>3</v>
      </c>
      <c r="O316" s="641">
        <v>2</v>
      </c>
      <c r="P316" s="641">
        <v>313</v>
      </c>
      <c r="Q316" s="665" t="s">
        <v>15</v>
      </c>
      <c r="R316" s="876">
        <v>12</v>
      </c>
      <c r="S316" s="820">
        <v>75000</v>
      </c>
      <c r="T316" s="821">
        <v>29550</v>
      </c>
      <c r="U316" s="820">
        <v>97000</v>
      </c>
      <c r="V316" s="820">
        <v>118000</v>
      </c>
      <c r="W316" s="820">
        <v>118000</v>
      </c>
    </row>
    <row r="317" spans="2:26" ht="15" customHeight="1" x14ac:dyDescent="0.25">
      <c r="B317" s="456" t="s">
        <v>105</v>
      </c>
      <c r="C317" s="7" t="s">
        <v>5</v>
      </c>
      <c r="D317" s="13" t="s">
        <v>354</v>
      </c>
      <c r="E317" s="8" t="s">
        <v>6</v>
      </c>
      <c r="F317" s="13"/>
      <c r="G317" s="13"/>
      <c r="H317" s="9" t="s">
        <v>41</v>
      </c>
      <c r="I317" s="13" t="s">
        <v>46</v>
      </c>
      <c r="J317" s="654" t="s">
        <v>146</v>
      </c>
      <c r="K317" s="30" t="s">
        <v>301</v>
      </c>
      <c r="L317" s="30">
        <v>3</v>
      </c>
      <c r="M317" s="640">
        <v>1</v>
      </c>
      <c r="N317" s="640">
        <v>3</v>
      </c>
      <c r="O317" s="641">
        <v>3</v>
      </c>
      <c r="P317" s="641">
        <v>313</v>
      </c>
      <c r="Q317" s="665" t="s">
        <v>16</v>
      </c>
      <c r="R317" s="876">
        <v>12</v>
      </c>
      <c r="S317" s="822">
        <v>7500</v>
      </c>
      <c r="T317" s="838">
        <v>3241</v>
      </c>
      <c r="U317" s="822">
        <v>9000</v>
      </c>
      <c r="V317" s="822">
        <v>11000</v>
      </c>
      <c r="W317" s="820">
        <v>11000</v>
      </c>
    </row>
    <row r="318" spans="2:26" ht="15" customHeight="1" x14ac:dyDescent="0.25">
      <c r="B318" s="456" t="s">
        <v>105</v>
      </c>
      <c r="C318" s="7" t="s">
        <v>5</v>
      </c>
      <c r="D318" s="13" t="s">
        <v>354</v>
      </c>
      <c r="E318" s="8" t="s">
        <v>6</v>
      </c>
      <c r="F318" s="13"/>
      <c r="G318" s="13"/>
      <c r="H318" s="9" t="s">
        <v>41</v>
      </c>
      <c r="I318" s="13" t="s">
        <v>46</v>
      </c>
      <c r="J318" s="654" t="s">
        <v>146</v>
      </c>
      <c r="K318" s="30" t="s">
        <v>301</v>
      </c>
      <c r="L318" s="30">
        <v>3</v>
      </c>
      <c r="M318" s="640">
        <v>2</v>
      </c>
      <c r="N318" s="640">
        <v>1</v>
      </c>
      <c r="O318" s="641">
        <v>1</v>
      </c>
      <c r="P318" s="641">
        <v>321</v>
      </c>
      <c r="Q318" s="665" t="s">
        <v>17</v>
      </c>
      <c r="R318" s="876">
        <v>12</v>
      </c>
      <c r="S318" s="821">
        <v>30000</v>
      </c>
      <c r="T318" s="838">
        <v>1086</v>
      </c>
      <c r="U318" s="821">
        <v>30000</v>
      </c>
      <c r="V318" s="821">
        <v>30000</v>
      </c>
      <c r="W318" s="821">
        <v>30000</v>
      </c>
    </row>
    <row r="319" spans="2:26" ht="15" customHeight="1" x14ac:dyDescent="0.25">
      <c r="B319" s="456" t="s">
        <v>105</v>
      </c>
      <c r="C319" s="7" t="s">
        <v>5</v>
      </c>
      <c r="D319" s="13" t="s">
        <v>354</v>
      </c>
      <c r="E319" s="8" t="s">
        <v>6</v>
      </c>
      <c r="F319" s="13"/>
      <c r="G319" s="13"/>
      <c r="H319" s="9" t="s">
        <v>41</v>
      </c>
      <c r="I319" s="13" t="s">
        <v>46</v>
      </c>
      <c r="J319" s="654" t="s">
        <v>146</v>
      </c>
      <c r="K319" s="740" t="s">
        <v>301</v>
      </c>
      <c r="L319" s="740">
        <v>3</v>
      </c>
      <c r="M319" s="741">
        <v>2</v>
      </c>
      <c r="N319" s="741">
        <v>1</v>
      </c>
      <c r="O319" s="823">
        <v>2</v>
      </c>
      <c r="P319" s="823">
        <v>321</v>
      </c>
      <c r="Q319" s="829" t="s">
        <v>18</v>
      </c>
      <c r="R319" s="876">
        <v>12</v>
      </c>
      <c r="S319" s="821">
        <v>13500</v>
      </c>
      <c r="T319" s="838">
        <v>3548</v>
      </c>
      <c r="U319" s="821">
        <v>17000</v>
      </c>
      <c r="V319" s="821">
        <v>21000</v>
      </c>
      <c r="W319" s="821">
        <v>21000</v>
      </c>
    </row>
    <row r="320" spans="2:26" ht="15" customHeight="1" x14ac:dyDescent="0.25">
      <c r="B320" s="456" t="s">
        <v>105</v>
      </c>
      <c r="C320" s="7" t="s">
        <v>5</v>
      </c>
      <c r="D320" s="13" t="s">
        <v>354</v>
      </c>
      <c r="E320" s="8" t="s">
        <v>6</v>
      </c>
      <c r="F320" s="13"/>
      <c r="G320" s="13"/>
      <c r="H320" s="9" t="s">
        <v>41</v>
      </c>
      <c r="I320" s="13" t="s">
        <v>46</v>
      </c>
      <c r="J320" s="654" t="s">
        <v>146</v>
      </c>
      <c r="K320" s="30" t="s">
        <v>301</v>
      </c>
      <c r="L320" s="30">
        <v>3</v>
      </c>
      <c r="M320" s="640">
        <v>2</v>
      </c>
      <c r="N320" s="640">
        <v>1</v>
      </c>
      <c r="O320" s="641">
        <v>3</v>
      </c>
      <c r="P320" s="641">
        <v>321</v>
      </c>
      <c r="Q320" s="665" t="s">
        <v>19</v>
      </c>
      <c r="R320" s="876">
        <v>12</v>
      </c>
      <c r="S320" s="821">
        <v>30000</v>
      </c>
      <c r="T320" s="838">
        <v>2749</v>
      </c>
      <c r="U320" s="821">
        <v>30000</v>
      </c>
      <c r="V320" s="821">
        <v>30000</v>
      </c>
      <c r="W320" s="821">
        <v>30000</v>
      </c>
    </row>
    <row r="321" spans="2:23" ht="15" customHeight="1" x14ac:dyDescent="0.25">
      <c r="B321" s="456" t="s">
        <v>105</v>
      </c>
      <c r="C321" s="7" t="s">
        <v>5</v>
      </c>
      <c r="D321" s="13" t="s">
        <v>354</v>
      </c>
      <c r="E321" s="8" t="s">
        <v>6</v>
      </c>
      <c r="F321" s="13"/>
      <c r="G321" s="13"/>
      <c r="H321" s="9" t="s">
        <v>41</v>
      </c>
      <c r="I321" s="13" t="s">
        <v>46</v>
      </c>
      <c r="J321" s="654" t="s">
        <v>146</v>
      </c>
      <c r="K321" s="30" t="s">
        <v>301</v>
      </c>
      <c r="L321" s="30">
        <v>3</v>
      </c>
      <c r="M321" s="640">
        <v>2</v>
      </c>
      <c r="N321" s="640">
        <v>2</v>
      </c>
      <c r="O321" s="641">
        <v>1</v>
      </c>
      <c r="P321" s="641">
        <v>322</v>
      </c>
      <c r="Q321" s="665" t="s">
        <v>20</v>
      </c>
      <c r="R321" s="876">
        <v>12</v>
      </c>
      <c r="S321" s="838">
        <v>12300</v>
      </c>
      <c r="T321" s="838">
        <v>107</v>
      </c>
      <c r="U321" s="838">
        <v>3000</v>
      </c>
      <c r="V321" s="838">
        <v>3000</v>
      </c>
      <c r="W321" s="821">
        <v>3000</v>
      </c>
    </row>
    <row r="322" spans="2:23" ht="15" customHeight="1" x14ac:dyDescent="0.25">
      <c r="B322" s="456" t="s">
        <v>105</v>
      </c>
      <c r="C322" s="7" t="s">
        <v>5</v>
      </c>
      <c r="D322" s="13" t="s">
        <v>354</v>
      </c>
      <c r="E322" s="8" t="s">
        <v>6</v>
      </c>
      <c r="F322" s="13"/>
      <c r="G322" s="13"/>
      <c r="H322" s="9" t="s">
        <v>41</v>
      </c>
      <c r="I322" s="13" t="s">
        <v>46</v>
      </c>
      <c r="J322" s="654" t="s">
        <v>146</v>
      </c>
      <c r="K322" s="30" t="s">
        <v>301</v>
      </c>
      <c r="L322" s="30">
        <v>3</v>
      </c>
      <c r="M322" s="640">
        <v>2</v>
      </c>
      <c r="N322" s="640">
        <v>2</v>
      </c>
      <c r="O322" s="641">
        <v>3</v>
      </c>
      <c r="P322" s="641">
        <v>322</v>
      </c>
      <c r="Q322" s="665" t="s">
        <v>76</v>
      </c>
      <c r="R322" s="876">
        <v>12</v>
      </c>
      <c r="S322" s="838">
        <v>2700</v>
      </c>
      <c r="T322" s="838">
        <v>0</v>
      </c>
      <c r="U322" s="838">
        <v>6000</v>
      </c>
      <c r="V322" s="838">
        <v>6000</v>
      </c>
      <c r="W322" s="821">
        <v>6000</v>
      </c>
    </row>
    <row r="323" spans="2:23" ht="15" customHeight="1" x14ac:dyDescent="0.25">
      <c r="B323" s="456" t="s">
        <v>105</v>
      </c>
      <c r="C323" s="7" t="s">
        <v>5</v>
      </c>
      <c r="D323" s="13" t="s">
        <v>354</v>
      </c>
      <c r="E323" s="8" t="s">
        <v>6</v>
      </c>
      <c r="F323" s="13"/>
      <c r="G323" s="13"/>
      <c r="H323" s="9" t="s">
        <v>41</v>
      </c>
      <c r="I323" s="13" t="s">
        <v>46</v>
      </c>
      <c r="J323" s="654" t="s">
        <v>146</v>
      </c>
      <c r="K323" s="30" t="s">
        <v>301</v>
      </c>
      <c r="L323" s="30">
        <v>3</v>
      </c>
      <c r="M323" s="640">
        <v>2</v>
      </c>
      <c r="N323" s="640">
        <v>2</v>
      </c>
      <c r="O323" s="641">
        <v>5</v>
      </c>
      <c r="P323" s="641">
        <v>322</v>
      </c>
      <c r="Q323" s="665" t="s">
        <v>23</v>
      </c>
      <c r="R323" s="876">
        <v>12</v>
      </c>
      <c r="S323" s="838">
        <v>6000</v>
      </c>
      <c r="T323" s="838">
        <v>338</v>
      </c>
      <c r="U323" s="838">
        <v>2000</v>
      </c>
      <c r="V323" s="838">
        <v>6000</v>
      </c>
      <c r="W323" s="821">
        <v>6000</v>
      </c>
    </row>
    <row r="324" spans="2:23" ht="15" customHeight="1" x14ac:dyDescent="0.25">
      <c r="B324" s="456" t="s">
        <v>105</v>
      </c>
      <c r="C324" s="7" t="s">
        <v>5</v>
      </c>
      <c r="D324" s="13" t="s">
        <v>354</v>
      </c>
      <c r="E324" s="8" t="s">
        <v>6</v>
      </c>
      <c r="F324" s="13"/>
      <c r="G324" s="13"/>
      <c r="H324" s="9" t="s">
        <v>41</v>
      </c>
      <c r="I324" s="13" t="s">
        <v>46</v>
      </c>
      <c r="J324" s="654" t="s">
        <v>146</v>
      </c>
      <c r="K324" s="30" t="s">
        <v>301</v>
      </c>
      <c r="L324" s="30">
        <v>3</v>
      </c>
      <c r="M324" s="640">
        <v>2</v>
      </c>
      <c r="N324" s="640">
        <v>3</v>
      </c>
      <c r="O324" s="641">
        <v>1</v>
      </c>
      <c r="P324" s="641">
        <v>323</v>
      </c>
      <c r="Q324" s="665" t="s">
        <v>124</v>
      </c>
      <c r="R324" s="876">
        <v>12</v>
      </c>
      <c r="S324" s="838">
        <v>1500</v>
      </c>
      <c r="T324" s="838">
        <v>0</v>
      </c>
      <c r="U324" s="838">
        <v>1500</v>
      </c>
      <c r="V324" s="838">
        <v>1500</v>
      </c>
      <c r="W324" s="821">
        <v>1500</v>
      </c>
    </row>
    <row r="325" spans="2:23" ht="15" customHeight="1" x14ac:dyDescent="0.25">
      <c r="B325" s="456" t="s">
        <v>105</v>
      </c>
      <c r="C325" s="7" t="s">
        <v>5</v>
      </c>
      <c r="D325" s="13" t="s">
        <v>354</v>
      </c>
      <c r="E325" s="8" t="s">
        <v>6</v>
      </c>
      <c r="F325" s="13"/>
      <c r="G325" s="13"/>
      <c r="H325" s="9" t="s">
        <v>41</v>
      </c>
      <c r="I325" s="13" t="s">
        <v>46</v>
      </c>
      <c r="J325" s="654" t="s">
        <v>146</v>
      </c>
      <c r="K325" s="30" t="s">
        <v>301</v>
      </c>
      <c r="L325" s="30">
        <v>3</v>
      </c>
      <c r="M325" s="640">
        <v>2</v>
      </c>
      <c r="N325" s="640">
        <v>3</v>
      </c>
      <c r="O325" s="641">
        <v>2</v>
      </c>
      <c r="P325" s="641">
        <v>323</v>
      </c>
      <c r="Q325" s="665" t="s">
        <v>65</v>
      </c>
      <c r="R325" s="876">
        <v>12</v>
      </c>
      <c r="S325" s="838">
        <v>22500</v>
      </c>
      <c r="T325" s="838">
        <v>0</v>
      </c>
      <c r="U325" s="838">
        <f>2000+22500</f>
        <v>24500</v>
      </c>
      <c r="V325" s="838">
        <f>2000+22500</f>
        <v>24500</v>
      </c>
      <c r="W325" s="821">
        <f>2000+22500</f>
        <v>24500</v>
      </c>
    </row>
    <row r="326" spans="2:23" ht="15" customHeight="1" x14ac:dyDescent="0.25">
      <c r="B326" s="456" t="s">
        <v>105</v>
      </c>
      <c r="C326" s="7" t="s">
        <v>5</v>
      </c>
      <c r="D326" s="13" t="s">
        <v>354</v>
      </c>
      <c r="E326" s="8" t="s">
        <v>6</v>
      </c>
      <c r="F326" s="13"/>
      <c r="G326" s="13"/>
      <c r="H326" s="9" t="s">
        <v>41</v>
      </c>
      <c r="I326" s="13" t="s">
        <v>46</v>
      </c>
      <c r="J326" s="654" t="s">
        <v>146</v>
      </c>
      <c r="K326" s="30" t="s">
        <v>301</v>
      </c>
      <c r="L326" s="30">
        <v>3</v>
      </c>
      <c r="M326" s="640">
        <v>2</v>
      </c>
      <c r="N326" s="640">
        <v>3</v>
      </c>
      <c r="O326" s="641">
        <v>3</v>
      </c>
      <c r="P326" s="641">
        <v>323</v>
      </c>
      <c r="Q326" s="665" t="s">
        <v>54</v>
      </c>
      <c r="R326" s="876">
        <v>12</v>
      </c>
      <c r="S326" s="822">
        <v>90000</v>
      </c>
      <c r="T326" s="838">
        <v>27096</v>
      </c>
      <c r="U326" s="822">
        <v>135000</v>
      </c>
      <c r="V326" s="822">
        <v>90000</v>
      </c>
      <c r="W326" s="820">
        <v>90000</v>
      </c>
    </row>
    <row r="327" spans="2:23" ht="15" customHeight="1" x14ac:dyDescent="0.25">
      <c r="B327" s="456" t="s">
        <v>105</v>
      </c>
      <c r="C327" s="7" t="s">
        <v>5</v>
      </c>
      <c r="D327" s="13" t="s">
        <v>354</v>
      </c>
      <c r="E327" s="8" t="s">
        <v>6</v>
      </c>
      <c r="F327" s="13"/>
      <c r="G327" s="13"/>
      <c r="H327" s="9" t="s">
        <v>41</v>
      </c>
      <c r="I327" s="13" t="s">
        <v>46</v>
      </c>
      <c r="J327" s="654" t="s">
        <v>146</v>
      </c>
      <c r="K327" s="30" t="s">
        <v>301</v>
      </c>
      <c r="L327" s="30">
        <v>3</v>
      </c>
      <c r="M327" s="640">
        <v>2</v>
      </c>
      <c r="N327" s="640">
        <v>3</v>
      </c>
      <c r="O327" s="641">
        <v>5</v>
      </c>
      <c r="P327" s="641">
        <v>323</v>
      </c>
      <c r="Q327" s="665" t="s">
        <v>28</v>
      </c>
      <c r="R327" s="876">
        <v>12</v>
      </c>
      <c r="S327" s="822">
        <v>18000</v>
      </c>
      <c r="T327" s="838">
        <v>3</v>
      </c>
      <c r="U327" s="822">
        <v>22000</v>
      </c>
      <c r="V327" s="822">
        <v>14000</v>
      </c>
      <c r="W327" s="820">
        <v>14000</v>
      </c>
    </row>
    <row r="328" spans="2:23" ht="15" customHeight="1" x14ac:dyDescent="0.25">
      <c r="B328" s="456" t="s">
        <v>105</v>
      </c>
      <c r="C328" s="7" t="s">
        <v>5</v>
      </c>
      <c r="D328" s="13" t="s">
        <v>354</v>
      </c>
      <c r="E328" s="8" t="s">
        <v>6</v>
      </c>
      <c r="F328" s="13"/>
      <c r="G328" s="13"/>
      <c r="H328" s="9" t="s">
        <v>41</v>
      </c>
      <c r="I328" s="13" t="s">
        <v>46</v>
      </c>
      <c r="J328" s="654" t="s">
        <v>146</v>
      </c>
      <c r="K328" s="30" t="s">
        <v>301</v>
      </c>
      <c r="L328" s="30">
        <v>3</v>
      </c>
      <c r="M328" s="640">
        <v>2</v>
      </c>
      <c r="N328" s="640">
        <v>3</v>
      </c>
      <c r="O328" s="641">
        <v>7</v>
      </c>
      <c r="P328" s="641">
        <v>323</v>
      </c>
      <c r="Q328" s="665" t="s">
        <v>30</v>
      </c>
      <c r="R328" s="876">
        <v>12</v>
      </c>
      <c r="S328" s="822">
        <f>90000+30000</f>
        <v>120000</v>
      </c>
      <c r="T328" s="838">
        <v>0</v>
      </c>
      <c r="U328" s="822">
        <f>248000+30000</f>
        <v>278000</v>
      </c>
      <c r="V328" s="822">
        <f>98000+7500</f>
        <v>105500</v>
      </c>
      <c r="W328" s="820">
        <f>98000+7500</f>
        <v>105500</v>
      </c>
    </row>
    <row r="329" spans="2:23" ht="15" customHeight="1" x14ac:dyDescent="0.25">
      <c r="B329" s="456" t="s">
        <v>105</v>
      </c>
      <c r="C329" s="7" t="s">
        <v>5</v>
      </c>
      <c r="D329" s="13" t="s">
        <v>354</v>
      </c>
      <c r="E329" s="8" t="s">
        <v>6</v>
      </c>
      <c r="F329" s="13"/>
      <c r="G329" s="13"/>
      <c r="H329" s="9" t="s">
        <v>41</v>
      </c>
      <c r="I329" s="13" t="s">
        <v>46</v>
      </c>
      <c r="J329" s="654" t="s">
        <v>146</v>
      </c>
      <c r="K329" s="30" t="s">
        <v>301</v>
      </c>
      <c r="L329" s="30">
        <v>3</v>
      </c>
      <c r="M329" s="640">
        <v>2</v>
      </c>
      <c r="N329" s="640">
        <v>3</v>
      </c>
      <c r="O329" s="641">
        <v>8</v>
      </c>
      <c r="P329" s="641">
        <v>323</v>
      </c>
      <c r="Q329" s="665" t="s">
        <v>38</v>
      </c>
      <c r="R329" s="876">
        <v>12</v>
      </c>
      <c r="S329" s="822">
        <v>750000</v>
      </c>
      <c r="T329" s="838">
        <v>0</v>
      </c>
      <c r="U329" s="822">
        <v>750000</v>
      </c>
      <c r="V329" s="822">
        <v>3000</v>
      </c>
      <c r="W329" s="820">
        <v>3000</v>
      </c>
    </row>
    <row r="330" spans="2:23" ht="15" customHeight="1" x14ac:dyDescent="0.25">
      <c r="B330" s="456" t="s">
        <v>105</v>
      </c>
      <c r="C330" s="7" t="s">
        <v>5</v>
      </c>
      <c r="D330" s="13" t="s">
        <v>354</v>
      </c>
      <c r="E330" s="8" t="s">
        <v>6</v>
      </c>
      <c r="F330" s="13"/>
      <c r="G330" s="13"/>
      <c r="H330" s="9" t="s">
        <v>41</v>
      </c>
      <c r="I330" s="13" t="s">
        <v>46</v>
      </c>
      <c r="J330" s="654" t="s">
        <v>146</v>
      </c>
      <c r="K330" s="30" t="s">
        <v>301</v>
      </c>
      <c r="L330" s="30">
        <v>3</v>
      </c>
      <c r="M330" s="640">
        <v>2</v>
      </c>
      <c r="N330" s="640">
        <v>3</v>
      </c>
      <c r="O330" s="641">
        <v>9</v>
      </c>
      <c r="P330" s="641">
        <v>323</v>
      </c>
      <c r="Q330" s="665" t="s">
        <v>45</v>
      </c>
      <c r="R330" s="876">
        <v>12</v>
      </c>
      <c r="S330" s="1001"/>
      <c r="T330" s="1001"/>
      <c r="U330" s="1054">
        <v>2000</v>
      </c>
      <c r="V330" s="1054">
        <v>2000</v>
      </c>
      <c r="W330" s="827">
        <v>2000</v>
      </c>
    </row>
    <row r="331" spans="2:23" ht="15" hidden="1" customHeight="1" x14ac:dyDescent="0.25">
      <c r="B331" s="456" t="s">
        <v>105</v>
      </c>
      <c r="C331" s="7" t="s">
        <v>5</v>
      </c>
      <c r="D331" s="13" t="s">
        <v>354</v>
      </c>
      <c r="E331" s="8" t="s">
        <v>6</v>
      </c>
      <c r="F331" s="13"/>
      <c r="G331" s="13"/>
      <c r="H331" s="9" t="s">
        <v>41</v>
      </c>
      <c r="I331" s="13" t="s">
        <v>46</v>
      </c>
      <c r="J331" s="654" t="s">
        <v>146</v>
      </c>
      <c r="K331" s="30" t="s">
        <v>301</v>
      </c>
      <c r="L331" s="30">
        <v>3</v>
      </c>
      <c r="M331" s="640">
        <v>2</v>
      </c>
      <c r="N331" s="640">
        <v>4</v>
      </c>
      <c r="O331" s="641">
        <v>1</v>
      </c>
      <c r="P331" s="641">
        <v>324</v>
      </c>
      <c r="Q331" s="665" t="s">
        <v>47</v>
      </c>
      <c r="R331" s="876">
        <v>12</v>
      </c>
      <c r="S331" s="822">
        <v>7500</v>
      </c>
      <c r="T331" s="838">
        <v>0</v>
      </c>
      <c r="U331" s="822">
        <v>0</v>
      </c>
      <c r="V331" s="822">
        <v>0</v>
      </c>
      <c r="W331" s="820">
        <v>0</v>
      </c>
    </row>
    <row r="332" spans="2:23" ht="15" customHeight="1" x14ac:dyDescent="0.25">
      <c r="B332" s="456" t="s">
        <v>105</v>
      </c>
      <c r="C332" s="7" t="s">
        <v>5</v>
      </c>
      <c r="D332" s="13" t="s">
        <v>354</v>
      </c>
      <c r="E332" s="8" t="s">
        <v>6</v>
      </c>
      <c r="F332" s="13"/>
      <c r="G332" s="13"/>
      <c r="H332" s="9" t="s">
        <v>41</v>
      </c>
      <c r="I332" s="13" t="s">
        <v>46</v>
      </c>
      <c r="J332" s="654" t="s">
        <v>146</v>
      </c>
      <c r="K332" s="30" t="s">
        <v>301</v>
      </c>
      <c r="L332" s="30">
        <v>3</v>
      </c>
      <c r="M332" s="640">
        <v>2</v>
      </c>
      <c r="N332" s="640">
        <v>9</v>
      </c>
      <c r="O332" s="641">
        <v>1</v>
      </c>
      <c r="P332" s="641">
        <v>329</v>
      </c>
      <c r="Q332" s="665" t="s">
        <v>39</v>
      </c>
      <c r="R332" s="876">
        <v>12</v>
      </c>
      <c r="S332" s="822">
        <f>7500+25500</f>
        <v>33000</v>
      </c>
      <c r="T332" s="838">
        <v>9074</v>
      </c>
      <c r="U332" s="822">
        <f>25500-10000</f>
        <v>15500</v>
      </c>
      <c r="V332" s="822">
        <v>25500</v>
      </c>
      <c r="W332" s="820">
        <v>25500</v>
      </c>
    </row>
    <row r="333" spans="2:23" ht="15" customHeight="1" x14ac:dyDescent="0.25">
      <c r="B333" s="456" t="s">
        <v>105</v>
      </c>
      <c r="C333" s="7" t="s">
        <v>5</v>
      </c>
      <c r="D333" s="13" t="s">
        <v>354</v>
      </c>
      <c r="E333" s="8" t="s">
        <v>6</v>
      </c>
      <c r="F333" s="13"/>
      <c r="G333" s="13"/>
      <c r="H333" s="9" t="s">
        <v>41</v>
      </c>
      <c r="I333" s="13" t="s">
        <v>46</v>
      </c>
      <c r="J333" s="654" t="s">
        <v>146</v>
      </c>
      <c r="K333" s="30" t="s">
        <v>301</v>
      </c>
      <c r="L333" s="30">
        <v>3</v>
      </c>
      <c r="M333" s="640">
        <v>2</v>
      </c>
      <c r="N333" s="640">
        <v>9</v>
      </c>
      <c r="O333" s="641">
        <v>3</v>
      </c>
      <c r="P333" s="641">
        <v>329</v>
      </c>
      <c r="Q333" s="665" t="s">
        <v>32</v>
      </c>
      <c r="R333" s="876">
        <v>12</v>
      </c>
      <c r="S333" s="822">
        <v>15000</v>
      </c>
      <c r="T333" s="838">
        <v>0</v>
      </c>
      <c r="U333" s="822">
        <v>15000</v>
      </c>
      <c r="V333" s="822">
        <v>15000</v>
      </c>
      <c r="W333" s="820">
        <v>15000</v>
      </c>
    </row>
    <row r="334" spans="2:23" ht="15" customHeight="1" x14ac:dyDescent="0.25">
      <c r="B334" s="456" t="s">
        <v>105</v>
      </c>
      <c r="C334" s="7" t="s">
        <v>5</v>
      </c>
      <c r="D334" s="13" t="s">
        <v>354</v>
      </c>
      <c r="E334" s="8" t="s">
        <v>6</v>
      </c>
      <c r="F334" s="13"/>
      <c r="G334" s="13"/>
      <c r="H334" s="9" t="s">
        <v>41</v>
      </c>
      <c r="I334" s="13" t="s">
        <v>46</v>
      </c>
      <c r="J334" s="654" t="s">
        <v>146</v>
      </c>
      <c r="K334" s="30" t="s">
        <v>301</v>
      </c>
      <c r="L334" s="30">
        <v>4</v>
      </c>
      <c r="M334" s="640">
        <v>1</v>
      </c>
      <c r="N334" s="640">
        <v>2</v>
      </c>
      <c r="O334" s="641">
        <v>3</v>
      </c>
      <c r="P334" s="641">
        <v>412</v>
      </c>
      <c r="Q334" s="665" t="s">
        <v>53</v>
      </c>
      <c r="R334" s="876">
        <v>12</v>
      </c>
      <c r="S334" s="822">
        <v>19500</v>
      </c>
      <c r="T334" s="838">
        <v>0</v>
      </c>
      <c r="U334" s="822">
        <v>12000</v>
      </c>
      <c r="V334" s="822">
        <v>12000</v>
      </c>
      <c r="W334" s="820">
        <v>12000</v>
      </c>
    </row>
    <row r="335" spans="2:23" ht="15" customHeight="1" x14ac:dyDescent="0.25">
      <c r="B335" s="456" t="s">
        <v>105</v>
      </c>
      <c r="C335" s="7" t="s">
        <v>5</v>
      </c>
      <c r="D335" s="13" t="s">
        <v>354</v>
      </c>
      <c r="E335" s="8" t="s">
        <v>6</v>
      </c>
      <c r="F335" s="13"/>
      <c r="G335" s="13"/>
      <c r="H335" s="9" t="s">
        <v>41</v>
      </c>
      <c r="I335" s="13" t="s">
        <v>46</v>
      </c>
      <c r="J335" s="654" t="s">
        <v>146</v>
      </c>
      <c r="K335" s="30" t="s">
        <v>301</v>
      </c>
      <c r="L335" s="30">
        <v>4</v>
      </c>
      <c r="M335" s="640">
        <v>2</v>
      </c>
      <c r="N335" s="640">
        <v>2</v>
      </c>
      <c r="O335" s="641">
        <v>1</v>
      </c>
      <c r="P335" s="641">
        <v>422</v>
      </c>
      <c r="Q335" s="665" t="s">
        <v>67</v>
      </c>
      <c r="R335" s="876">
        <v>12</v>
      </c>
      <c r="S335" s="822">
        <v>37800</v>
      </c>
      <c r="T335" s="838">
        <v>28851</v>
      </c>
      <c r="U335" s="822">
        <v>30000</v>
      </c>
      <c r="V335" s="822">
        <v>30000</v>
      </c>
      <c r="W335" s="820">
        <v>30000</v>
      </c>
    </row>
    <row r="336" spans="2:23" ht="15" hidden="1" customHeight="1" x14ac:dyDescent="0.25">
      <c r="B336" s="456" t="s">
        <v>105</v>
      </c>
      <c r="C336" s="7" t="s">
        <v>5</v>
      </c>
      <c r="D336" s="13" t="s">
        <v>354</v>
      </c>
      <c r="E336" s="8" t="s">
        <v>6</v>
      </c>
      <c r="F336" s="13"/>
      <c r="G336" s="13"/>
      <c r="H336" s="9" t="s">
        <v>41</v>
      </c>
      <c r="I336" s="13" t="s">
        <v>46</v>
      </c>
      <c r="J336" s="654" t="s">
        <v>146</v>
      </c>
      <c r="K336" s="30" t="s">
        <v>301</v>
      </c>
      <c r="L336" s="30">
        <v>4</v>
      </c>
      <c r="M336" s="640">
        <v>2</v>
      </c>
      <c r="N336" s="640">
        <v>2</v>
      </c>
      <c r="O336" s="641">
        <v>7</v>
      </c>
      <c r="P336" s="641">
        <v>422</v>
      </c>
      <c r="Q336" s="665" t="s">
        <v>70</v>
      </c>
      <c r="R336" s="876">
        <v>12</v>
      </c>
      <c r="S336" s="822"/>
      <c r="T336" s="838">
        <v>739</v>
      </c>
      <c r="U336" s="822"/>
      <c r="V336" s="822"/>
      <c r="W336" s="820"/>
    </row>
    <row r="337" spans="2:23" ht="15" customHeight="1" x14ac:dyDescent="0.25">
      <c r="B337" s="456" t="s">
        <v>105</v>
      </c>
      <c r="C337" s="7" t="s">
        <v>5</v>
      </c>
      <c r="D337" s="13" t="s">
        <v>354</v>
      </c>
      <c r="E337" s="8" t="s">
        <v>6</v>
      </c>
      <c r="F337" s="13"/>
      <c r="G337" s="13"/>
      <c r="H337" s="9" t="s">
        <v>41</v>
      </c>
      <c r="I337" s="13" t="s">
        <v>46</v>
      </c>
      <c r="J337" s="654" t="s">
        <v>146</v>
      </c>
      <c r="K337" s="30" t="s">
        <v>301</v>
      </c>
      <c r="L337" s="30">
        <v>4</v>
      </c>
      <c r="M337" s="640">
        <v>2</v>
      </c>
      <c r="N337" s="640">
        <v>6</v>
      </c>
      <c r="O337" s="641">
        <v>2</v>
      </c>
      <c r="P337" s="641">
        <v>426</v>
      </c>
      <c r="Q337" s="665" t="s">
        <v>73</v>
      </c>
      <c r="R337" s="876">
        <v>12</v>
      </c>
      <c r="S337" s="822">
        <f>52500+187500</f>
        <v>240000</v>
      </c>
      <c r="T337" s="838">
        <v>187500</v>
      </c>
      <c r="U337" s="822">
        <f>187500-123750</f>
        <v>63750</v>
      </c>
      <c r="V337" s="822">
        <v>6000</v>
      </c>
      <c r="W337" s="820">
        <v>6000</v>
      </c>
    </row>
    <row r="338" spans="2:23" ht="38.25" customHeight="1" x14ac:dyDescent="0.25">
      <c r="B338" s="456" t="s">
        <v>105</v>
      </c>
      <c r="C338" s="7" t="s">
        <v>5</v>
      </c>
      <c r="D338" s="13" t="s">
        <v>354</v>
      </c>
      <c r="E338" s="8" t="s">
        <v>6</v>
      </c>
      <c r="F338" s="13" t="s">
        <v>7</v>
      </c>
      <c r="G338" s="13" t="s">
        <v>8</v>
      </c>
      <c r="H338" s="9" t="s">
        <v>41</v>
      </c>
      <c r="I338" s="13" t="s">
        <v>46</v>
      </c>
      <c r="J338" s="14" t="s">
        <v>146</v>
      </c>
      <c r="K338" s="15" t="s">
        <v>301</v>
      </c>
      <c r="L338" s="15"/>
      <c r="M338" s="16"/>
      <c r="N338" s="16"/>
      <c r="O338" s="16"/>
      <c r="P338" s="17"/>
      <c r="Q338" s="18" t="s">
        <v>342</v>
      </c>
      <c r="R338" s="808">
        <v>563</v>
      </c>
      <c r="S338" s="696">
        <f>SUM(S339:S365)</f>
        <v>169068950</v>
      </c>
      <c r="T338" s="945">
        <f t="shared" ref="T338" si="177">SUM(T339:T365)</f>
        <v>3365336</v>
      </c>
      <c r="U338" s="945">
        <f t="shared" ref="U338" si="178">SUM(U339:U365)</f>
        <v>60000000</v>
      </c>
      <c r="V338" s="945">
        <f t="shared" ref="V338" si="179">SUM(V339:V365)</f>
        <v>250000000</v>
      </c>
      <c r="W338" s="696">
        <f t="shared" ref="W338" si="180">SUM(W339:W365)</f>
        <v>320000000</v>
      </c>
    </row>
    <row r="339" spans="2:23" ht="15" customHeight="1" x14ac:dyDescent="0.25">
      <c r="B339" s="456" t="s">
        <v>105</v>
      </c>
      <c r="C339" s="7" t="s">
        <v>5</v>
      </c>
      <c r="D339" s="13" t="s">
        <v>354</v>
      </c>
      <c r="E339" s="8" t="s">
        <v>6</v>
      </c>
      <c r="F339" s="13"/>
      <c r="G339" s="13"/>
      <c r="H339" s="9" t="s">
        <v>41</v>
      </c>
      <c r="I339" s="13" t="s">
        <v>46</v>
      </c>
      <c r="J339" s="654" t="s">
        <v>146</v>
      </c>
      <c r="K339" s="30" t="s">
        <v>301</v>
      </c>
      <c r="L339" s="655">
        <v>3</v>
      </c>
      <c r="M339" s="663">
        <v>1</v>
      </c>
      <c r="N339" s="663">
        <v>1</v>
      </c>
      <c r="O339" s="664">
        <v>1</v>
      </c>
      <c r="P339" s="664">
        <v>311</v>
      </c>
      <c r="Q339" s="749" t="s">
        <v>12</v>
      </c>
      <c r="R339" s="877">
        <v>563</v>
      </c>
      <c r="S339" s="459">
        <v>2380000</v>
      </c>
      <c r="T339" s="827">
        <v>1080311</v>
      </c>
      <c r="U339" s="821">
        <v>3650000</v>
      </c>
      <c r="V339" s="459">
        <v>4450000</v>
      </c>
      <c r="W339" s="459">
        <v>4450000</v>
      </c>
    </row>
    <row r="340" spans="2:23" ht="15" customHeight="1" x14ac:dyDescent="0.25">
      <c r="B340" s="456" t="s">
        <v>105</v>
      </c>
      <c r="C340" s="7" t="s">
        <v>5</v>
      </c>
      <c r="D340" s="13" t="s">
        <v>354</v>
      </c>
      <c r="E340" s="8" t="s">
        <v>6</v>
      </c>
      <c r="F340" s="13"/>
      <c r="G340" s="13"/>
      <c r="H340" s="9" t="s">
        <v>41</v>
      </c>
      <c r="I340" s="13" t="s">
        <v>46</v>
      </c>
      <c r="J340" s="654" t="s">
        <v>146</v>
      </c>
      <c r="K340" s="30" t="s">
        <v>301</v>
      </c>
      <c r="L340" s="20">
        <v>3</v>
      </c>
      <c r="M340" s="12">
        <v>1</v>
      </c>
      <c r="N340" s="12">
        <v>1</v>
      </c>
      <c r="O340" s="38">
        <v>3</v>
      </c>
      <c r="P340" s="38">
        <v>311</v>
      </c>
      <c r="Q340" s="72" t="s">
        <v>13</v>
      </c>
      <c r="R340" s="877">
        <v>563</v>
      </c>
      <c r="S340" s="459">
        <v>21250</v>
      </c>
      <c r="T340" s="821">
        <v>0</v>
      </c>
      <c r="U340" s="821">
        <v>85000</v>
      </c>
      <c r="V340" s="459">
        <v>85000</v>
      </c>
      <c r="W340" s="459">
        <v>85000</v>
      </c>
    </row>
    <row r="341" spans="2:23" ht="15" customHeight="1" x14ac:dyDescent="0.25">
      <c r="B341" s="456" t="s">
        <v>105</v>
      </c>
      <c r="C341" s="7" t="s">
        <v>5</v>
      </c>
      <c r="D341" s="13" t="s">
        <v>354</v>
      </c>
      <c r="E341" s="8" t="s">
        <v>6</v>
      </c>
      <c r="F341" s="13"/>
      <c r="G341" s="13"/>
      <c r="H341" s="9" t="s">
        <v>41</v>
      </c>
      <c r="I341" s="13" t="s">
        <v>46</v>
      </c>
      <c r="J341" s="654" t="s">
        <v>146</v>
      </c>
      <c r="K341" s="30" t="s">
        <v>301</v>
      </c>
      <c r="L341" s="30">
        <v>3</v>
      </c>
      <c r="M341" s="640">
        <v>1</v>
      </c>
      <c r="N341" s="640">
        <v>2</v>
      </c>
      <c r="O341" s="641">
        <v>1</v>
      </c>
      <c r="P341" s="641">
        <v>312</v>
      </c>
      <c r="Q341" s="665" t="s">
        <v>14</v>
      </c>
      <c r="R341" s="877">
        <v>563</v>
      </c>
      <c r="S341" s="459">
        <v>42500</v>
      </c>
      <c r="T341" s="821">
        <v>18828</v>
      </c>
      <c r="U341" s="821">
        <v>53000</v>
      </c>
      <c r="V341" s="459">
        <v>64000</v>
      </c>
      <c r="W341" s="459">
        <v>64000</v>
      </c>
    </row>
    <row r="342" spans="2:23" ht="15" customHeight="1" x14ac:dyDescent="0.25">
      <c r="B342" s="456" t="s">
        <v>105</v>
      </c>
      <c r="C342" s="7" t="s">
        <v>5</v>
      </c>
      <c r="D342" s="13" t="s">
        <v>354</v>
      </c>
      <c r="E342" s="8" t="s">
        <v>6</v>
      </c>
      <c r="F342" s="13"/>
      <c r="G342" s="13"/>
      <c r="H342" s="9" t="s">
        <v>41</v>
      </c>
      <c r="I342" s="13" t="s">
        <v>46</v>
      </c>
      <c r="J342" s="654" t="s">
        <v>146</v>
      </c>
      <c r="K342" s="30" t="s">
        <v>301</v>
      </c>
      <c r="L342" s="30">
        <v>3</v>
      </c>
      <c r="M342" s="640">
        <v>1</v>
      </c>
      <c r="N342" s="640">
        <v>3</v>
      </c>
      <c r="O342" s="641">
        <v>2</v>
      </c>
      <c r="P342" s="641">
        <v>313</v>
      </c>
      <c r="Q342" s="665" t="s">
        <v>15</v>
      </c>
      <c r="R342" s="877">
        <v>563</v>
      </c>
      <c r="S342" s="459">
        <v>425000</v>
      </c>
      <c r="T342" s="821">
        <v>167448</v>
      </c>
      <c r="U342" s="821">
        <v>550000</v>
      </c>
      <c r="V342" s="459">
        <v>670000</v>
      </c>
      <c r="W342" s="459">
        <v>670000</v>
      </c>
    </row>
    <row r="343" spans="2:23" ht="15" customHeight="1" x14ac:dyDescent="0.25">
      <c r="B343" s="456" t="s">
        <v>105</v>
      </c>
      <c r="C343" s="7" t="s">
        <v>5</v>
      </c>
      <c r="D343" s="13" t="s">
        <v>354</v>
      </c>
      <c r="E343" s="8" t="s">
        <v>6</v>
      </c>
      <c r="F343" s="13"/>
      <c r="G343" s="13"/>
      <c r="H343" s="9" t="s">
        <v>41</v>
      </c>
      <c r="I343" s="13" t="s">
        <v>46</v>
      </c>
      <c r="J343" s="654" t="s">
        <v>146</v>
      </c>
      <c r="K343" s="30" t="s">
        <v>301</v>
      </c>
      <c r="L343" s="30">
        <v>3</v>
      </c>
      <c r="M343" s="640">
        <v>1</v>
      </c>
      <c r="N343" s="640">
        <v>3</v>
      </c>
      <c r="O343" s="641">
        <v>3</v>
      </c>
      <c r="P343" s="641">
        <v>313</v>
      </c>
      <c r="Q343" s="665" t="s">
        <v>16</v>
      </c>
      <c r="R343" s="877">
        <v>563</v>
      </c>
      <c r="S343" s="669">
        <v>42500</v>
      </c>
      <c r="T343" s="838">
        <v>18365</v>
      </c>
      <c r="U343" s="838">
        <v>52000</v>
      </c>
      <c r="V343" s="669">
        <v>63000</v>
      </c>
      <c r="W343" s="459">
        <v>63000</v>
      </c>
    </row>
    <row r="344" spans="2:23" ht="15" customHeight="1" x14ac:dyDescent="0.25">
      <c r="B344" s="456" t="s">
        <v>105</v>
      </c>
      <c r="C344" s="7" t="s">
        <v>5</v>
      </c>
      <c r="D344" s="13" t="s">
        <v>354</v>
      </c>
      <c r="E344" s="8" t="s">
        <v>6</v>
      </c>
      <c r="F344" s="13"/>
      <c r="G344" s="13"/>
      <c r="H344" s="9" t="s">
        <v>41</v>
      </c>
      <c r="I344" s="13" t="s">
        <v>46</v>
      </c>
      <c r="J344" s="654" t="s">
        <v>146</v>
      </c>
      <c r="K344" s="30" t="s">
        <v>301</v>
      </c>
      <c r="L344" s="30">
        <v>3</v>
      </c>
      <c r="M344" s="640">
        <v>2</v>
      </c>
      <c r="N344" s="640">
        <v>1</v>
      </c>
      <c r="O344" s="641">
        <v>1</v>
      </c>
      <c r="P344" s="641">
        <v>321</v>
      </c>
      <c r="Q344" s="665" t="s">
        <v>17</v>
      </c>
      <c r="R344" s="877">
        <v>563</v>
      </c>
      <c r="S344" s="669">
        <v>170000</v>
      </c>
      <c r="T344" s="838">
        <v>6157</v>
      </c>
      <c r="U344" s="838">
        <v>170000</v>
      </c>
      <c r="V344" s="669">
        <v>170000</v>
      </c>
      <c r="W344" s="459">
        <v>170000</v>
      </c>
    </row>
    <row r="345" spans="2:23" ht="15" customHeight="1" x14ac:dyDescent="0.25">
      <c r="B345" s="456" t="s">
        <v>105</v>
      </c>
      <c r="C345" s="7" t="s">
        <v>5</v>
      </c>
      <c r="D345" s="13" t="s">
        <v>354</v>
      </c>
      <c r="E345" s="8" t="s">
        <v>6</v>
      </c>
      <c r="F345" s="13"/>
      <c r="G345" s="13"/>
      <c r="H345" s="9" t="s">
        <v>41</v>
      </c>
      <c r="I345" s="13" t="s">
        <v>46</v>
      </c>
      <c r="J345" s="654" t="s">
        <v>146</v>
      </c>
      <c r="K345" s="30" t="s">
        <v>301</v>
      </c>
      <c r="L345" s="30">
        <v>3</v>
      </c>
      <c r="M345" s="640">
        <v>2</v>
      </c>
      <c r="N345" s="640">
        <v>1</v>
      </c>
      <c r="O345" s="641">
        <v>2</v>
      </c>
      <c r="P345" s="641">
        <v>321</v>
      </c>
      <c r="Q345" s="829" t="s">
        <v>18</v>
      </c>
      <c r="R345" s="877">
        <v>563</v>
      </c>
      <c r="S345" s="669">
        <v>76500</v>
      </c>
      <c r="T345" s="838">
        <v>20107</v>
      </c>
      <c r="U345" s="838">
        <v>96000</v>
      </c>
      <c r="V345" s="669">
        <v>115000</v>
      </c>
      <c r="W345" s="459">
        <v>115000</v>
      </c>
    </row>
    <row r="346" spans="2:23" ht="15" customHeight="1" x14ac:dyDescent="0.25">
      <c r="B346" s="456" t="s">
        <v>105</v>
      </c>
      <c r="C346" s="7" t="s">
        <v>5</v>
      </c>
      <c r="D346" s="13" t="s">
        <v>354</v>
      </c>
      <c r="E346" s="8" t="s">
        <v>6</v>
      </c>
      <c r="F346" s="13"/>
      <c r="G346" s="13"/>
      <c r="H346" s="9" t="s">
        <v>41</v>
      </c>
      <c r="I346" s="13" t="s">
        <v>46</v>
      </c>
      <c r="J346" s="654" t="s">
        <v>146</v>
      </c>
      <c r="K346" s="30" t="s">
        <v>301</v>
      </c>
      <c r="L346" s="30">
        <v>3</v>
      </c>
      <c r="M346" s="640">
        <v>2</v>
      </c>
      <c r="N346" s="640">
        <v>1</v>
      </c>
      <c r="O346" s="641">
        <v>3</v>
      </c>
      <c r="P346" s="641">
        <v>321</v>
      </c>
      <c r="Q346" s="665" t="s">
        <v>19</v>
      </c>
      <c r="R346" s="877">
        <v>563</v>
      </c>
      <c r="S346" s="669">
        <v>170000</v>
      </c>
      <c r="T346" s="838">
        <v>15578</v>
      </c>
      <c r="U346" s="838">
        <v>170000</v>
      </c>
      <c r="V346" s="669">
        <v>170000</v>
      </c>
      <c r="W346" s="459">
        <v>170000</v>
      </c>
    </row>
    <row r="347" spans="2:23" ht="15" customHeight="1" x14ac:dyDescent="0.25">
      <c r="B347" s="456" t="s">
        <v>105</v>
      </c>
      <c r="C347" s="7" t="s">
        <v>5</v>
      </c>
      <c r="D347" s="13" t="s">
        <v>354</v>
      </c>
      <c r="E347" s="8" t="s">
        <v>6</v>
      </c>
      <c r="F347" s="13"/>
      <c r="G347" s="13"/>
      <c r="H347" s="9" t="s">
        <v>41</v>
      </c>
      <c r="I347" s="13" t="s">
        <v>46</v>
      </c>
      <c r="J347" s="654" t="s">
        <v>146</v>
      </c>
      <c r="K347" s="30" t="s">
        <v>301</v>
      </c>
      <c r="L347" s="30">
        <v>3</v>
      </c>
      <c r="M347" s="640">
        <v>2</v>
      </c>
      <c r="N347" s="640">
        <v>2</v>
      </c>
      <c r="O347" s="641">
        <v>1</v>
      </c>
      <c r="P347" s="641">
        <v>322</v>
      </c>
      <c r="Q347" s="665" t="s">
        <v>20</v>
      </c>
      <c r="R347" s="877">
        <v>563</v>
      </c>
      <c r="S347" s="669">
        <v>69700</v>
      </c>
      <c r="T347" s="838">
        <v>606</v>
      </c>
      <c r="U347" s="838">
        <v>17000</v>
      </c>
      <c r="V347" s="669">
        <v>17000</v>
      </c>
      <c r="W347" s="459">
        <v>17000</v>
      </c>
    </row>
    <row r="348" spans="2:23" ht="15" customHeight="1" x14ac:dyDescent="0.25">
      <c r="B348" s="456" t="s">
        <v>105</v>
      </c>
      <c r="C348" s="7" t="s">
        <v>5</v>
      </c>
      <c r="D348" s="13" t="s">
        <v>354</v>
      </c>
      <c r="E348" s="8" t="s">
        <v>6</v>
      </c>
      <c r="F348" s="13"/>
      <c r="G348" s="13"/>
      <c r="H348" s="9" t="s">
        <v>41</v>
      </c>
      <c r="I348" s="13" t="s">
        <v>46</v>
      </c>
      <c r="J348" s="654" t="s">
        <v>146</v>
      </c>
      <c r="K348" s="30" t="s">
        <v>301</v>
      </c>
      <c r="L348" s="30">
        <v>3</v>
      </c>
      <c r="M348" s="640">
        <v>2</v>
      </c>
      <c r="N348" s="640">
        <v>2</v>
      </c>
      <c r="O348" s="641">
        <v>3</v>
      </c>
      <c r="P348" s="641">
        <v>322</v>
      </c>
      <c r="Q348" s="665" t="s">
        <v>76</v>
      </c>
      <c r="R348" s="877">
        <v>563</v>
      </c>
      <c r="S348" s="669">
        <v>15300</v>
      </c>
      <c r="T348" s="838">
        <v>0</v>
      </c>
      <c r="U348" s="838">
        <v>31000</v>
      </c>
      <c r="V348" s="669">
        <v>31000</v>
      </c>
      <c r="W348" s="459">
        <v>31000</v>
      </c>
    </row>
    <row r="349" spans="2:23" ht="15" customHeight="1" x14ac:dyDescent="0.25">
      <c r="B349" s="456" t="s">
        <v>105</v>
      </c>
      <c r="C349" s="7" t="s">
        <v>5</v>
      </c>
      <c r="D349" s="13" t="s">
        <v>354</v>
      </c>
      <c r="E349" s="8" t="s">
        <v>6</v>
      </c>
      <c r="F349" s="13"/>
      <c r="G349" s="13"/>
      <c r="H349" s="9" t="s">
        <v>41</v>
      </c>
      <c r="I349" s="13" t="s">
        <v>46</v>
      </c>
      <c r="J349" s="654" t="s">
        <v>146</v>
      </c>
      <c r="K349" s="30" t="s">
        <v>301</v>
      </c>
      <c r="L349" s="30">
        <v>3</v>
      </c>
      <c r="M349" s="640">
        <v>2</v>
      </c>
      <c r="N349" s="640">
        <v>2</v>
      </c>
      <c r="O349" s="641">
        <v>5</v>
      </c>
      <c r="P349" s="641">
        <v>322</v>
      </c>
      <c r="Q349" s="665" t="s">
        <v>23</v>
      </c>
      <c r="R349" s="877">
        <v>563</v>
      </c>
      <c r="S349" s="669">
        <v>34000</v>
      </c>
      <c r="T349" s="838">
        <v>1913</v>
      </c>
      <c r="U349" s="838">
        <v>9000</v>
      </c>
      <c r="V349" s="669">
        <v>9000</v>
      </c>
      <c r="W349" s="459">
        <v>9000</v>
      </c>
    </row>
    <row r="350" spans="2:23" ht="15" customHeight="1" x14ac:dyDescent="0.25">
      <c r="B350" s="456" t="s">
        <v>105</v>
      </c>
      <c r="C350" s="7" t="s">
        <v>5</v>
      </c>
      <c r="D350" s="13" t="s">
        <v>354</v>
      </c>
      <c r="E350" s="8" t="s">
        <v>6</v>
      </c>
      <c r="F350" s="13"/>
      <c r="G350" s="13"/>
      <c r="H350" s="9" t="s">
        <v>41</v>
      </c>
      <c r="I350" s="13" t="s">
        <v>46</v>
      </c>
      <c r="J350" s="654" t="s">
        <v>146</v>
      </c>
      <c r="K350" s="30" t="s">
        <v>301</v>
      </c>
      <c r="L350" s="30">
        <v>3</v>
      </c>
      <c r="M350" s="640">
        <v>2</v>
      </c>
      <c r="N350" s="640">
        <v>3</v>
      </c>
      <c r="O350" s="641">
        <v>1</v>
      </c>
      <c r="P350" s="641">
        <v>323</v>
      </c>
      <c r="Q350" s="665" t="s">
        <v>124</v>
      </c>
      <c r="R350" s="877">
        <v>563</v>
      </c>
      <c r="S350" s="669">
        <v>8500</v>
      </c>
      <c r="T350" s="838">
        <v>0</v>
      </c>
      <c r="U350" s="838">
        <v>8500</v>
      </c>
      <c r="V350" s="669">
        <v>8500</v>
      </c>
      <c r="W350" s="459">
        <v>8500</v>
      </c>
    </row>
    <row r="351" spans="2:23" ht="15" customHeight="1" x14ac:dyDescent="0.25">
      <c r="B351" s="456" t="s">
        <v>105</v>
      </c>
      <c r="C351" s="7" t="s">
        <v>5</v>
      </c>
      <c r="D351" s="13" t="s">
        <v>354</v>
      </c>
      <c r="E351" s="8" t="s">
        <v>6</v>
      </c>
      <c r="F351" s="13"/>
      <c r="G351" s="13"/>
      <c r="H351" s="9" t="s">
        <v>41</v>
      </c>
      <c r="I351" s="13" t="s">
        <v>46</v>
      </c>
      <c r="J351" s="654" t="s">
        <v>146</v>
      </c>
      <c r="K351" s="30" t="s">
        <v>301</v>
      </c>
      <c r="L351" s="30">
        <v>3</v>
      </c>
      <c r="M351" s="640">
        <v>2</v>
      </c>
      <c r="N351" s="640">
        <v>3</v>
      </c>
      <c r="O351" s="641">
        <v>2</v>
      </c>
      <c r="P351" s="641">
        <v>323</v>
      </c>
      <c r="Q351" s="665" t="s">
        <v>65</v>
      </c>
      <c r="R351" s="877">
        <v>563</v>
      </c>
      <c r="S351" s="669">
        <v>127500</v>
      </c>
      <c r="T351" s="838">
        <v>0</v>
      </c>
      <c r="U351" s="838">
        <f>9000+127500</f>
        <v>136500</v>
      </c>
      <c r="V351" s="669">
        <f>9000+127500</f>
        <v>136500</v>
      </c>
      <c r="W351" s="459">
        <f>9000+127500</f>
        <v>136500</v>
      </c>
    </row>
    <row r="352" spans="2:23" ht="15" customHeight="1" x14ac:dyDescent="0.25">
      <c r="B352" s="456" t="s">
        <v>105</v>
      </c>
      <c r="C352" s="7" t="s">
        <v>5</v>
      </c>
      <c r="D352" s="13" t="s">
        <v>354</v>
      </c>
      <c r="E352" s="8" t="s">
        <v>6</v>
      </c>
      <c r="F352" s="13"/>
      <c r="G352" s="13"/>
      <c r="H352" s="9" t="s">
        <v>41</v>
      </c>
      <c r="I352" s="13" t="s">
        <v>46</v>
      </c>
      <c r="J352" s="654" t="s">
        <v>146</v>
      </c>
      <c r="K352" s="30" t="s">
        <v>301</v>
      </c>
      <c r="L352" s="30">
        <v>3</v>
      </c>
      <c r="M352" s="640">
        <v>2</v>
      </c>
      <c r="N352" s="640">
        <v>3</v>
      </c>
      <c r="O352" s="641">
        <v>3</v>
      </c>
      <c r="P352" s="641">
        <v>323</v>
      </c>
      <c r="Q352" s="829" t="s">
        <v>54</v>
      </c>
      <c r="R352" s="877">
        <v>563</v>
      </c>
      <c r="S352" s="669">
        <v>510000</v>
      </c>
      <c r="T352" s="838">
        <v>153542</v>
      </c>
      <c r="U352" s="838">
        <v>765000</v>
      </c>
      <c r="V352" s="669">
        <v>510000</v>
      </c>
      <c r="W352" s="459">
        <v>510000</v>
      </c>
    </row>
    <row r="353" spans="2:23" ht="15" customHeight="1" x14ac:dyDescent="0.25">
      <c r="B353" s="456" t="s">
        <v>105</v>
      </c>
      <c r="C353" s="7" t="s">
        <v>5</v>
      </c>
      <c r="D353" s="13" t="s">
        <v>354</v>
      </c>
      <c r="E353" s="8" t="s">
        <v>6</v>
      </c>
      <c r="F353" s="13"/>
      <c r="G353" s="13"/>
      <c r="H353" s="9" t="s">
        <v>41</v>
      </c>
      <c r="I353" s="13" t="s">
        <v>46</v>
      </c>
      <c r="J353" s="654" t="s">
        <v>146</v>
      </c>
      <c r="K353" s="30" t="s">
        <v>301</v>
      </c>
      <c r="L353" s="30">
        <v>3</v>
      </c>
      <c r="M353" s="640">
        <v>2</v>
      </c>
      <c r="N353" s="640">
        <v>3</v>
      </c>
      <c r="O353" s="641">
        <v>5</v>
      </c>
      <c r="P353" s="641">
        <v>323</v>
      </c>
      <c r="Q353" s="829" t="s">
        <v>28</v>
      </c>
      <c r="R353" s="877">
        <v>563</v>
      </c>
      <c r="S353" s="669">
        <v>102000</v>
      </c>
      <c r="T353" s="838">
        <v>18</v>
      </c>
      <c r="U353" s="838">
        <v>124000</v>
      </c>
      <c r="V353" s="669">
        <v>77000</v>
      </c>
      <c r="W353" s="459">
        <v>77000</v>
      </c>
    </row>
    <row r="354" spans="2:23" ht="15" customHeight="1" x14ac:dyDescent="0.25">
      <c r="B354" s="456" t="s">
        <v>105</v>
      </c>
      <c r="C354" s="7" t="s">
        <v>5</v>
      </c>
      <c r="D354" s="13" t="s">
        <v>354</v>
      </c>
      <c r="E354" s="8" t="s">
        <v>6</v>
      </c>
      <c r="F354" s="13"/>
      <c r="G354" s="13"/>
      <c r="H354" s="9" t="s">
        <v>41</v>
      </c>
      <c r="I354" s="13" t="s">
        <v>46</v>
      </c>
      <c r="J354" s="654" t="s">
        <v>146</v>
      </c>
      <c r="K354" s="30" t="s">
        <v>301</v>
      </c>
      <c r="L354" s="30">
        <v>3</v>
      </c>
      <c r="M354" s="640">
        <v>2</v>
      </c>
      <c r="N354" s="640">
        <v>3</v>
      </c>
      <c r="O354" s="641">
        <v>7</v>
      </c>
      <c r="P354" s="641">
        <v>323</v>
      </c>
      <c r="Q354" s="829" t="s">
        <v>30</v>
      </c>
      <c r="R354" s="877">
        <v>563</v>
      </c>
      <c r="S354" s="669">
        <f>510000+170000</f>
        <v>680000</v>
      </c>
      <c r="T354" s="838">
        <v>0</v>
      </c>
      <c r="U354" s="838">
        <f>1403000+170000</f>
        <v>1573000</v>
      </c>
      <c r="V354" s="669">
        <f>553000+42500</f>
        <v>595500</v>
      </c>
      <c r="W354" s="459">
        <f>553000+42500</f>
        <v>595500</v>
      </c>
    </row>
    <row r="355" spans="2:23" ht="15" customHeight="1" x14ac:dyDescent="0.25">
      <c r="B355" s="456" t="s">
        <v>105</v>
      </c>
      <c r="C355" s="7" t="s">
        <v>5</v>
      </c>
      <c r="D355" s="13" t="s">
        <v>354</v>
      </c>
      <c r="E355" s="8" t="s">
        <v>6</v>
      </c>
      <c r="F355" s="13"/>
      <c r="G355" s="13"/>
      <c r="H355" s="9" t="s">
        <v>41</v>
      </c>
      <c r="I355" s="13" t="s">
        <v>46</v>
      </c>
      <c r="J355" s="654" t="s">
        <v>146</v>
      </c>
      <c r="K355" s="30" t="s">
        <v>301</v>
      </c>
      <c r="L355" s="30">
        <v>3</v>
      </c>
      <c r="M355" s="640">
        <v>2</v>
      </c>
      <c r="N355" s="640">
        <v>3</v>
      </c>
      <c r="O355" s="641">
        <v>8</v>
      </c>
      <c r="P355" s="641">
        <v>323</v>
      </c>
      <c r="Q355" s="829" t="s">
        <v>38</v>
      </c>
      <c r="R355" s="877">
        <v>563</v>
      </c>
      <c r="S355" s="669">
        <v>4250000</v>
      </c>
      <c r="T355" s="838">
        <v>0</v>
      </c>
      <c r="U355" s="838">
        <v>4250000</v>
      </c>
      <c r="V355" s="669">
        <v>17000</v>
      </c>
      <c r="W355" s="459">
        <v>17000</v>
      </c>
    </row>
    <row r="356" spans="2:23" ht="15" customHeight="1" x14ac:dyDescent="0.25">
      <c r="B356" s="456" t="s">
        <v>105</v>
      </c>
      <c r="C356" s="7" t="s">
        <v>5</v>
      </c>
      <c r="D356" s="13" t="s">
        <v>354</v>
      </c>
      <c r="E356" s="8" t="s">
        <v>6</v>
      </c>
      <c r="F356" s="13"/>
      <c r="G356" s="13"/>
      <c r="H356" s="9" t="s">
        <v>41</v>
      </c>
      <c r="I356" s="13" t="s">
        <v>46</v>
      </c>
      <c r="J356" s="654" t="s">
        <v>146</v>
      </c>
      <c r="K356" s="30" t="s">
        <v>301</v>
      </c>
      <c r="L356" s="30">
        <v>3</v>
      </c>
      <c r="M356" s="640">
        <v>2</v>
      </c>
      <c r="N356" s="640">
        <v>3</v>
      </c>
      <c r="O356" s="641">
        <v>9</v>
      </c>
      <c r="P356" s="641">
        <v>323</v>
      </c>
      <c r="Q356" s="829" t="s">
        <v>45</v>
      </c>
      <c r="R356" s="877">
        <v>563</v>
      </c>
      <c r="S356" s="1024"/>
      <c r="T356" s="1001"/>
      <c r="U356" s="1054">
        <v>8000</v>
      </c>
      <c r="V356" s="1056">
        <v>8000</v>
      </c>
      <c r="W356" s="758">
        <v>8000</v>
      </c>
    </row>
    <row r="357" spans="2:23" ht="15" customHeight="1" x14ac:dyDescent="0.25">
      <c r="B357" s="456" t="s">
        <v>105</v>
      </c>
      <c r="C357" s="7" t="s">
        <v>5</v>
      </c>
      <c r="D357" s="13" t="s">
        <v>354</v>
      </c>
      <c r="E357" s="8" t="s">
        <v>6</v>
      </c>
      <c r="F357" s="13"/>
      <c r="G357" s="13"/>
      <c r="H357" s="9" t="s">
        <v>41</v>
      </c>
      <c r="I357" s="13" t="s">
        <v>46</v>
      </c>
      <c r="J357" s="654" t="s">
        <v>146</v>
      </c>
      <c r="K357" s="30" t="s">
        <v>301</v>
      </c>
      <c r="L357" s="30">
        <v>3</v>
      </c>
      <c r="M357" s="640">
        <v>2</v>
      </c>
      <c r="N357" s="640">
        <v>4</v>
      </c>
      <c r="O357" s="641">
        <v>1</v>
      </c>
      <c r="P357" s="641">
        <v>324</v>
      </c>
      <c r="Q357" s="829" t="s">
        <v>47</v>
      </c>
      <c r="R357" s="877">
        <v>563</v>
      </c>
      <c r="S357" s="669">
        <v>42500</v>
      </c>
      <c r="T357" s="838">
        <v>0</v>
      </c>
      <c r="U357" s="838">
        <v>0</v>
      </c>
      <c r="V357" s="669">
        <v>0</v>
      </c>
      <c r="W357" s="459">
        <v>0</v>
      </c>
    </row>
    <row r="358" spans="2:23" ht="15" customHeight="1" x14ac:dyDescent="0.25">
      <c r="B358" s="456" t="s">
        <v>105</v>
      </c>
      <c r="C358" s="7" t="s">
        <v>5</v>
      </c>
      <c r="D358" s="13" t="s">
        <v>354</v>
      </c>
      <c r="E358" s="8" t="s">
        <v>6</v>
      </c>
      <c r="F358" s="13"/>
      <c r="G358" s="13"/>
      <c r="H358" s="9" t="s">
        <v>41</v>
      </c>
      <c r="I358" s="13" t="s">
        <v>46</v>
      </c>
      <c r="J358" s="654" t="s">
        <v>146</v>
      </c>
      <c r="K358" s="30" t="s">
        <v>301</v>
      </c>
      <c r="L358" s="30">
        <v>3</v>
      </c>
      <c r="M358" s="640">
        <v>2</v>
      </c>
      <c r="N358" s="640">
        <v>9</v>
      </c>
      <c r="O358" s="641">
        <v>1</v>
      </c>
      <c r="P358" s="641">
        <v>329</v>
      </c>
      <c r="Q358" s="829" t="s">
        <v>39</v>
      </c>
      <c r="R358" s="877">
        <v>563</v>
      </c>
      <c r="S358" s="669">
        <f>42500+144500</f>
        <v>187000</v>
      </c>
      <c r="T358" s="838">
        <v>51421</v>
      </c>
      <c r="U358" s="838">
        <f>144500-51500</f>
        <v>93000</v>
      </c>
      <c r="V358" s="669">
        <v>144500</v>
      </c>
      <c r="W358" s="459">
        <v>144500</v>
      </c>
    </row>
    <row r="359" spans="2:23" ht="15" customHeight="1" x14ac:dyDescent="0.25">
      <c r="B359" s="456" t="s">
        <v>105</v>
      </c>
      <c r="C359" s="7" t="s">
        <v>5</v>
      </c>
      <c r="D359" s="13" t="s">
        <v>354</v>
      </c>
      <c r="E359" s="8" t="s">
        <v>6</v>
      </c>
      <c r="F359" s="13"/>
      <c r="G359" s="13"/>
      <c r="H359" s="9" t="s">
        <v>41</v>
      </c>
      <c r="I359" s="13" t="s">
        <v>46</v>
      </c>
      <c r="J359" s="654" t="s">
        <v>146</v>
      </c>
      <c r="K359" s="30" t="s">
        <v>301</v>
      </c>
      <c r="L359" s="30">
        <v>3</v>
      </c>
      <c r="M359" s="640">
        <v>2</v>
      </c>
      <c r="N359" s="640">
        <v>9</v>
      </c>
      <c r="O359" s="641">
        <v>3</v>
      </c>
      <c r="P359" s="641">
        <v>329</v>
      </c>
      <c r="Q359" s="829" t="s">
        <v>32</v>
      </c>
      <c r="R359" s="877">
        <v>563</v>
      </c>
      <c r="S359" s="669">
        <v>85000</v>
      </c>
      <c r="T359" s="838">
        <v>0</v>
      </c>
      <c r="U359" s="838">
        <v>85000</v>
      </c>
      <c r="V359" s="669">
        <v>85000</v>
      </c>
      <c r="W359" s="459">
        <v>85000</v>
      </c>
    </row>
    <row r="360" spans="2:23" ht="15" customHeight="1" x14ac:dyDescent="0.25">
      <c r="B360" s="456" t="s">
        <v>105</v>
      </c>
      <c r="C360" s="7" t="s">
        <v>5</v>
      </c>
      <c r="D360" s="13" t="s">
        <v>354</v>
      </c>
      <c r="E360" s="8" t="s">
        <v>6</v>
      </c>
      <c r="F360" s="13"/>
      <c r="G360" s="13"/>
      <c r="H360" s="9" t="s">
        <v>41</v>
      </c>
      <c r="I360" s="13" t="s">
        <v>46</v>
      </c>
      <c r="J360" s="654" t="s">
        <v>146</v>
      </c>
      <c r="K360" s="30" t="s">
        <v>301</v>
      </c>
      <c r="L360" s="30">
        <v>3</v>
      </c>
      <c r="M360" s="640">
        <v>6</v>
      </c>
      <c r="N360" s="640">
        <v>8</v>
      </c>
      <c r="O360" s="641">
        <v>1</v>
      </c>
      <c r="P360" s="641">
        <v>368</v>
      </c>
      <c r="Q360" s="665" t="s">
        <v>302</v>
      </c>
      <c r="R360" s="877">
        <v>563</v>
      </c>
      <c r="S360" s="669">
        <v>5945000</v>
      </c>
      <c r="T360" s="838">
        <v>600865</v>
      </c>
      <c r="U360" s="838">
        <f>65000000+50000000-67525250</f>
        <v>47474750</v>
      </c>
      <c r="V360" s="838">
        <f>128000000+267000000-72698000-80000000</f>
        <v>242302000</v>
      </c>
      <c r="W360" s="821">
        <f>283000000+346000000-216698000-100000000</f>
        <v>312302000</v>
      </c>
    </row>
    <row r="361" spans="2:23" ht="15" hidden="1" customHeight="1" x14ac:dyDescent="0.25">
      <c r="B361" s="456" t="s">
        <v>105</v>
      </c>
      <c r="C361" s="7" t="s">
        <v>5</v>
      </c>
      <c r="D361" s="13" t="s">
        <v>354</v>
      </c>
      <c r="E361" s="8" t="s">
        <v>6</v>
      </c>
      <c r="F361" s="13"/>
      <c r="G361" s="13"/>
      <c r="H361" s="9" t="s">
        <v>41</v>
      </c>
      <c r="I361" s="13" t="s">
        <v>46</v>
      </c>
      <c r="J361" s="654" t="s">
        <v>146</v>
      </c>
      <c r="K361" s="30" t="s">
        <v>301</v>
      </c>
      <c r="L361" s="30">
        <v>3</v>
      </c>
      <c r="M361" s="640">
        <v>8</v>
      </c>
      <c r="N361" s="640">
        <v>4</v>
      </c>
      <c r="O361" s="641">
        <v>1</v>
      </c>
      <c r="P361" s="641">
        <v>384</v>
      </c>
      <c r="Q361" s="665" t="s">
        <v>303</v>
      </c>
      <c r="R361" s="877">
        <v>563</v>
      </c>
      <c r="S361" s="669">
        <v>152000000</v>
      </c>
      <c r="T361" s="838">
        <v>0</v>
      </c>
      <c r="U361" s="838"/>
      <c r="V361" s="669"/>
      <c r="W361" s="459"/>
    </row>
    <row r="362" spans="2:23" ht="15" customHeight="1" x14ac:dyDescent="0.25">
      <c r="B362" s="456" t="s">
        <v>105</v>
      </c>
      <c r="C362" s="7" t="s">
        <v>5</v>
      </c>
      <c r="D362" s="13" t="s">
        <v>354</v>
      </c>
      <c r="E362" s="8" t="s">
        <v>6</v>
      </c>
      <c r="F362" s="13"/>
      <c r="G362" s="13"/>
      <c r="H362" s="9" t="s">
        <v>41</v>
      </c>
      <c r="I362" s="13" t="s">
        <v>46</v>
      </c>
      <c r="J362" s="654" t="s">
        <v>146</v>
      </c>
      <c r="K362" s="30" t="s">
        <v>301</v>
      </c>
      <c r="L362" s="30">
        <v>4</v>
      </c>
      <c r="M362" s="640">
        <v>1</v>
      </c>
      <c r="N362" s="640">
        <v>2</v>
      </c>
      <c r="O362" s="641">
        <v>3</v>
      </c>
      <c r="P362" s="641">
        <v>412</v>
      </c>
      <c r="Q362" s="755" t="s">
        <v>53</v>
      </c>
      <c r="R362" s="877">
        <v>563</v>
      </c>
      <c r="S362" s="669">
        <v>110500</v>
      </c>
      <c r="T362" s="838">
        <v>0</v>
      </c>
      <c r="U362" s="838">
        <v>68000</v>
      </c>
      <c r="V362" s="669">
        <v>68000</v>
      </c>
      <c r="W362" s="459">
        <v>68000</v>
      </c>
    </row>
    <row r="363" spans="2:23" ht="15" customHeight="1" x14ac:dyDescent="0.25">
      <c r="B363" s="456" t="s">
        <v>105</v>
      </c>
      <c r="C363" s="7" t="s">
        <v>5</v>
      </c>
      <c r="D363" s="13" t="s">
        <v>354</v>
      </c>
      <c r="E363" s="8" t="s">
        <v>6</v>
      </c>
      <c r="F363" s="13"/>
      <c r="G363" s="13"/>
      <c r="H363" s="9" t="s">
        <v>41</v>
      </c>
      <c r="I363" s="13" t="s">
        <v>46</v>
      </c>
      <c r="J363" s="654" t="s">
        <v>146</v>
      </c>
      <c r="K363" s="30" t="s">
        <v>301</v>
      </c>
      <c r="L363" s="30">
        <v>4</v>
      </c>
      <c r="M363" s="640">
        <v>2</v>
      </c>
      <c r="N363" s="640">
        <v>2</v>
      </c>
      <c r="O363" s="641">
        <v>1</v>
      </c>
      <c r="P363" s="641">
        <v>422</v>
      </c>
      <c r="Q363" s="755" t="s">
        <v>67</v>
      </c>
      <c r="R363" s="877">
        <v>563</v>
      </c>
      <c r="S363" s="669">
        <v>214200</v>
      </c>
      <c r="T363" s="838">
        <v>163491</v>
      </c>
      <c r="U363" s="838">
        <v>170000</v>
      </c>
      <c r="V363" s="669">
        <v>170000</v>
      </c>
      <c r="W363" s="459">
        <v>170000</v>
      </c>
    </row>
    <row r="364" spans="2:23" ht="15" hidden="1" customHeight="1" x14ac:dyDescent="0.25">
      <c r="B364" s="456" t="s">
        <v>105</v>
      </c>
      <c r="C364" s="7" t="s">
        <v>5</v>
      </c>
      <c r="D364" s="13" t="s">
        <v>354</v>
      </c>
      <c r="E364" s="8" t="s">
        <v>6</v>
      </c>
      <c r="F364" s="13"/>
      <c r="G364" s="13"/>
      <c r="H364" s="9" t="s">
        <v>41</v>
      </c>
      <c r="I364" s="13" t="s">
        <v>46</v>
      </c>
      <c r="J364" s="654" t="s">
        <v>146</v>
      </c>
      <c r="K364" s="30" t="s">
        <v>301</v>
      </c>
      <c r="L364" s="30">
        <v>4</v>
      </c>
      <c r="M364" s="640">
        <v>2</v>
      </c>
      <c r="N364" s="640">
        <v>2</v>
      </c>
      <c r="O364" s="641">
        <v>7</v>
      </c>
      <c r="P364" s="641">
        <v>422</v>
      </c>
      <c r="Q364" s="755" t="s">
        <v>70</v>
      </c>
      <c r="R364" s="877">
        <v>563</v>
      </c>
      <c r="S364" s="669"/>
      <c r="T364" s="838">
        <v>4186</v>
      </c>
      <c r="U364" s="838"/>
      <c r="V364" s="669"/>
      <c r="W364" s="459"/>
    </row>
    <row r="365" spans="2:23" ht="15" customHeight="1" x14ac:dyDescent="0.25">
      <c r="B365" s="456" t="s">
        <v>105</v>
      </c>
      <c r="C365" s="7" t="s">
        <v>5</v>
      </c>
      <c r="D365" s="13" t="s">
        <v>354</v>
      </c>
      <c r="E365" s="8" t="s">
        <v>6</v>
      </c>
      <c r="F365" s="13"/>
      <c r="G365" s="13"/>
      <c r="H365" s="9" t="s">
        <v>41</v>
      </c>
      <c r="I365" s="13" t="s">
        <v>46</v>
      </c>
      <c r="J365" s="654" t="s">
        <v>146</v>
      </c>
      <c r="K365" s="30" t="s">
        <v>301</v>
      </c>
      <c r="L365" s="30">
        <v>4</v>
      </c>
      <c r="M365" s="640">
        <v>2</v>
      </c>
      <c r="N365" s="640">
        <v>6</v>
      </c>
      <c r="O365" s="641">
        <v>2</v>
      </c>
      <c r="P365" s="641">
        <v>426</v>
      </c>
      <c r="Q365" s="755" t="s">
        <v>73</v>
      </c>
      <c r="R365" s="877">
        <v>563</v>
      </c>
      <c r="S365" s="669">
        <f>297500+1062500</f>
        <v>1360000</v>
      </c>
      <c r="T365" s="838">
        <v>1062500</v>
      </c>
      <c r="U365" s="838">
        <f>1062500-701250</f>
        <v>361250</v>
      </c>
      <c r="V365" s="669">
        <v>34000</v>
      </c>
      <c r="W365" s="459">
        <v>34000</v>
      </c>
    </row>
    <row r="366" spans="2:23" ht="38.25" customHeight="1" x14ac:dyDescent="0.25">
      <c r="B366" s="456" t="s">
        <v>105</v>
      </c>
      <c r="C366" s="7" t="s">
        <v>5</v>
      </c>
      <c r="D366" s="13" t="s">
        <v>353</v>
      </c>
      <c r="E366" s="8" t="s">
        <v>6</v>
      </c>
      <c r="F366" s="13" t="s">
        <v>7</v>
      </c>
      <c r="G366" s="13" t="s">
        <v>8</v>
      </c>
      <c r="H366" s="9" t="s">
        <v>36</v>
      </c>
      <c r="I366" s="13" t="s">
        <v>9</v>
      </c>
      <c r="J366" s="643" t="s">
        <v>146</v>
      </c>
      <c r="K366" s="644" t="s">
        <v>347</v>
      </c>
      <c r="L366" s="634"/>
      <c r="M366" s="635"/>
      <c r="N366" s="635"/>
      <c r="O366" s="914"/>
      <c r="P366" s="636"/>
      <c r="Q366" s="837" t="s">
        <v>330</v>
      </c>
      <c r="R366" s="141">
        <v>12</v>
      </c>
      <c r="S366" s="795">
        <f>S367</f>
        <v>170000</v>
      </c>
      <c r="T366" s="795">
        <f t="shared" ref="T366:W366" si="181">T367</f>
        <v>0</v>
      </c>
      <c r="U366" s="946">
        <f t="shared" si="181"/>
        <v>50000</v>
      </c>
      <c r="V366" s="946">
        <f t="shared" si="181"/>
        <v>0</v>
      </c>
      <c r="W366" s="795">
        <f t="shared" si="181"/>
        <v>0</v>
      </c>
    </row>
    <row r="367" spans="2:23" ht="15" customHeight="1" x14ac:dyDescent="0.25">
      <c r="B367" s="456" t="s">
        <v>105</v>
      </c>
      <c r="C367" s="7" t="s">
        <v>5</v>
      </c>
      <c r="D367" s="13" t="s">
        <v>353</v>
      </c>
      <c r="E367" s="8" t="s">
        <v>6</v>
      </c>
      <c r="F367" s="13"/>
      <c r="G367" s="13"/>
      <c r="H367" s="9" t="s">
        <v>36</v>
      </c>
      <c r="I367" s="13" t="s">
        <v>9</v>
      </c>
      <c r="J367" s="654" t="s">
        <v>146</v>
      </c>
      <c r="K367" s="30" t="s">
        <v>347</v>
      </c>
      <c r="L367" s="30">
        <v>3</v>
      </c>
      <c r="M367" s="640">
        <v>2</v>
      </c>
      <c r="N367" s="640">
        <v>3</v>
      </c>
      <c r="O367" s="641">
        <v>7</v>
      </c>
      <c r="P367" s="641">
        <v>323</v>
      </c>
      <c r="Q367" s="72" t="s">
        <v>30</v>
      </c>
      <c r="R367" s="876">
        <v>12</v>
      </c>
      <c r="S367" s="459">
        <v>170000</v>
      </c>
      <c r="T367" s="459">
        <v>0</v>
      </c>
      <c r="U367" s="821">
        <v>50000</v>
      </c>
      <c r="V367" s="459"/>
      <c r="W367" s="459"/>
    </row>
    <row r="368" spans="2:23" ht="38.25" customHeight="1" x14ac:dyDescent="0.25">
      <c r="B368" s="456" t="s">
        <v>105</v>
      </c>
      <c r="C368" s="7" t="s">
        <v>5</v>
      </c>
      <c r="D368" s="13" t="s">
        <v>353</v>
      </c>
      <c r="E368" s="8" t="s">
        <v>6</v>
      </c>
      <c r="F368" s="13" t="s">
        <v>7</v>
      </c>
      <c r="G368" s="13" t="s">
        <v>8</v>
      </c>
      <c r="H368" s="9" t="s">
        <v>36</v>
      </c>
      <c r="I368" s="13" t="s">
        <v>9</v>
      </c>
      <c r="J368" s="643" t="s">
        <v>146</v>
      </c>
      <c r="K368" s="644" t="s">
        <v>347</v>
      </c>
      <c r="L368" s="634"/>
      <c r="M368" s="635"/>
      <c r="N368" s="635"/>
      <c r="O368" s="914"/>
      <c r="P368" s="636"/>
      <c r="Q368" s="837" t="s">
        <v>330</v>
      </c>
      <c r="R368" s="143">
        <v>51</v>
      </c>
      <c r="S368" s="853">
        <f>SUM(S369)</f>
        <v>1510000</v>
      </c>
      <c r="T368" s="853">
        <f t="shared" ref="T368:W368" si="182">SUM(T369)</f>
        <v>0</v>
      </c>
      <c r="U368" s="949">
        <f t="shared" si="182"/>
        <v>1510000</v>
      </c>
      <c r="V368" s="949">
        <f t="shared" si="182"/>
        <v>1510000</v>
      </c>
      <c r="W368" s="853">
        <f t="shared" si="182"/>
        <v>0</v>
      </c>
    </row>
    <row r="369" spans="2:23" ht="15" customHeight="1" x14ac:dyDescent="0.25">
      <c r="B369" s="456" t="s">
        <v>105</v>
      </c>
      <c r="C369" s="7" t="s">
        <v>5</v>
      </c>
      <c r="D369" s="13" t="s">
        <v>353</v>
      </c>
      <c r="E369" s="8" t="s">
        <v>6</v>
      </c>
      <c r="F369" s="13"/>
      <c r="G369" s="13"/>
      <c r="H369" s="9" t="s">
        <v>36</v>
      </c>
      <c r="I369" s="13" t="s">
        <v>9</v>
      </c>
      <c r="J369" s="654" t="s">
        <v>146</v>
      </c>
      <c r="K369" s="30" t="s">
        <v>347</v>
      </c>
      <c r="L369" s="30">
        <v>3</v>
      </c>
      <c r="M369" s="640">
        <v>2</v>
      </c>
      <c r="N369" s="640">
        <v>3</v>
      </c>
      <c r="O369" s="641">
        <v>7</v>
      </c>
      <c r="P369" s="641">
        <v>323</v>
      </c>
      <c r="Q369" s="72" t="s">
        <v>30</v>
      </c>
      <c r="R369" s="915">
        <v>51</v>
      </c>
      <c r="S369" s="459">
        <v>1510000</v>
      </c>
      <c r="T369" s="459">
        <v>0</v>
      </c>
      <c r="U369" s="821">
        <v>1510000</v>
      </c>
      <c r="V369" s="459">
        <v>1510000</v>
      </c>
      <c r="W369" s="459"/>
    </row>
    <row r="370" spans="2:23" x14ac:dyDescent="0.25">
      <c r="B370" s="97" t="s">
        <v>105</v>
      </c>
      <c r="C370" s="7" t="s">
        <v>5</v>
      </c>
      <c r="D370" s="11" t="s">
        <v>354</v>
      </c>
      <c r="E370" s="8" t="s">
        <v>6</v>
      </c>
      <c r="F370" s="13" t="s">
        <v>7</v>
      </c>
      <c r="G370" s="13" t="s">
        <v>8</v>
      </c>
      <c r="H370" s="9" t="s">
        <v>41</v>
      </c>
      <c r="I370" s="13" t="s">
        <v>46</v>
      </c>
      <c r="J370" s="85" t="s">
        <v>10</v>
      </c>
      <c r="K370" s="78" t="s">
        <v>365</v>
      </c>
      <c r="L370" s="78"/>
      <c r="M370" s="79"/>
      <c r="N370" s="79"/>
      <c r="O370" s="79"/>
      <c r="P370" s="80"/>
      <c r="Q370" s="81" t="s">
        <v>364</v>
      </c>
      <c r="R370" s="905">
        <v>43</v>
      </c>
      <c r="S370" s="696">
        <f>SUM(S371:S373)</f>
        <v>0</v>
      </c>
      <c r="T370" s="945">
        <f t="shared" ref="T370" si="183">SUM(T371:T373)</f>
        <v>0</v>
      </c>
      <c r="U370" s="945">
        <f>SUM(U371:U373)</f>
        <v>1200000</v>
      </c>
      <c r="V370" s="945">
        <f t="shared" ref="V370:W370" si="184">SUM(V371:V373)</f>
        <v>1200000</v>
      </c>
      <c r="W370" s="696">
        <f t="shared" si="184"/>
        <v>1200000</v>
      </c>
    </row>
    <row r="371" spans="2:23" ht="15" customHeight="1" x14ac:dyDescent="0.25">
      <c r="B371" s="97" t="s">
        <v>105</v>
      </c>
      <c r="C371" s="7" t="s">
        <v>5</v>
      </c>
      <c r="D371" s="11" t="s">
        <v>354</v>
      </c>
      <c r="E371" s="8" t="s">
        <v>6</v>
      </c>
      <c r="F371" s="13"/>
      <c r="G371" s="13"/>
      <c r="H371" s="9" t="s">
        <v>41</v>
      </c>
      <c r="I371" s="13" t="s">
        <v>46</v>
      </c>
      <c r="J371" s="73" t="s">
        <v>10</v>
      </c>
      <c r="K371" s="30" t="s">
        <v>365</v>
      </c>
      <c r="L371" s="74">
        <v>3</v>
      </c>
      <c r="M371" s="75">
        <v>2</v>
      </c>
      <c r="N371" s="75">
        <v>3</v>
      </c>
      <c r="O371" s="75">
        <v>2</v>
      </c>
      <c r="P371" s="699">
        <v>323</v>
      </c>
      <c r="Q371" s="700" t="s">
        <v>65</v>
      </c>
      <c r="R371" s="421">
        <v>43</v>
      </c>
      <c r="S371" s="868"/>
      <c r="T371" s="955"/>
      <c r="U371" s="827">
        <v>100000</v>
      </c>
      <c r="V371" s="758">
        <v>100000</v>
      </c>
      <c r="W371" s="758">
        <v>100000</v>
      </c>
    </row>
    <row r="372" spans="2:23" ht="15" customHeight="1" x14ac:dyDescent="0.25">
      <c r="B372" s="97" t="s">
        <v>105</v>
      </c>
      <c r="C372" s="7" t="s">
        <v>5</v>
      </c>
      <c r="D372" s="11" t="s">
        <v>354</v>
      </c>
      <c r="E372" s="8" t="s">
        <v>6</v>
      </c>
      <c r="F372" s="13"/>
      <c r="G372" s="13"/>
      <c r="H372" s="9" t="s">
        <v>41</v>
      </c>
      <c r="I372" s="13" t="s">
        <v>46</v>
      </c>
      <c r="J372" s="73" t="s">
        <v>10</v>
      </c>
      <c r="K372" s="30" t="s">
        <v>365</v>
      </c>
      <c r="L372" s="74">
        <v>3</v>
      </c>
      <c r="M372" s="75">
        <v>2</v>
      </c>
      <c r="N372" s="75">
        <v>3</v>
      </c>
      <c r="O372" s="75">
        <v>5</v>
      </c>
      <c r="P372" s="699">
        <v>323</v>
      </c>
      <c r="Q372" s="700" t="s">
        <v>28</v>
      </c>
      <c r="R372" s="421">
        <v>43</v>
      </c>
      <c r="S372" s="868"/>
      <c r="T372" s="955"/>
      <c r="U372" s="827">
        <v>100000</v>
      </c>
      <c r="V372" s="758">
        <v>100000</v>
      </c>
      <c r="W372" s="758">
        <v>100000</v>
      </c>
    </row>
    <row r="373" spans="2:23" ht="15" customHeight="1" x14ac:dyDescent="0.25">
      <c r="B373" s="97" t="s">
        <v>105</v>
      </c>
      <c r="C373" s="7" t="s">
        <v>5</v>
      </c>
      <c r="D373" s="11" t="s">
        <v>354</v>
      </c>
      <c r="E373" s="8" t="s">
        <v>6</v>
      </c>
      <c r="F373" s="13"/>
      <c r="G373" s="13"/>
      <c r="H373" s="9" t="s">
        <v>41</v>
      </c>
      <c r="I373" s="13" t="s">
        <v>46</v>
      </c>
      <c r="J373" s="73" t="s">
        <v>10</v>
      </c>
      <c r="K373" s="30" t="s">
        <v>365</v>
      </c>
      <c r="L373" s="74">
        <v>3</v>
      </c>
      <c r="M373" s="75">
        <v>6</v>
      </c>
      <c r="N373" s="75">
        <v>6</v>
      </c>
      <c r="O373" s="75">
        <v>2</v>
      </c>
      <c r="P373" s="699">
        <v>366</v>
      </c>
      <c r="Q373" s="700" t="s">
        <v>366</v>
      </c>
      <c r="R373" s="421">
        <v>43</v>
      </c>
      <c r="S373" s="868"/>
      <c r="T373" s="955"/>
      <c r="U373" s="827">
        <v>1000000</v>
      </c>
      <c r="V373" s="758">
        <v>1000000</v>
      </c>
      <c r="W373" s="758">
        <v>1000000</v>
      </c>
    </row>
    <row r="374" spans="2:23" ht="15" hidden="1" customHeight="1" x14ac:dyDescent="0.25">
      <c r="B374" s="456"/>
      <c r="C374" s="7"/>
      <c r="D374" s="13"/>
      <c r="E374" s="8"/>
      <c r="F374" s="13"/>
      <c r="G374" s="13"/>
      <c r="H374" s="9"/>
      <c r="I374" s="13"/>
      <c r="J374" s="835"/>
      <c r="K374" s="702"/>
      <c r="L374" s="702"/>
      <c r="M374" s="702"/>
      <c r="N374" s="702"/>
      <c r="O374" s="702"/>
      <c r="P374" s="702"/>
      <c r="Q374" s="833"/>
      <c r="R374" s="836"/>
      <c r="S374" s="469"/>
      <c r="T374" s="950"/>
      <c r="U374" s="950"/>
      <c r="V374" s="950"/>
      <c r="W374" s="950"/>
    </row>
    <row r="375" spans="2:23" ht="25.5" hidden="1" customHeight="1" x14ac:dyDescent="0.25">
      <c r="B375" s="173" t="s">
        <v>105</v>
      </c>
      <c r="C375" s="173" t="s">
        <v>275</v>
      </c>
      <c r="D375" s="137"/>
      <c r="E375" s="99" t="s">
        <v>6</v>
      </c>
      <c r="F375" s="99" t="s">
        <v>7</v>
      </c>
      <c r="G375" s="99" t="s">
        <v>8</v>
      </c>
      <c r="H375" s="138"/>
      <c r="I375" s="101"/>
      <c r="J375" s="718"/>
      <c r="K375" s="719"/>
      <c r="L375" s="720" t="s">
        <v>49</v>
      </c>
      <c r="M375" s="721"/>
      <c r="N375" s="721"/>
      <c r="O375" s="721"/>
      <c r="P375" s="721"/>
      <c r="Q375" s="722" t="s">
        <v>272</v>
      </c>
      <c r="R375" s="723"/>
      <c r="S375" s="716">
        <f>S389+S424+S437+S449+S433+S460+S465</f>
        <v>9470000</v>
      </c>
      <c r="T375" s="716">
        <f t="shared" ref="T375:W375" si="185">T389+T424+T437+T449+T433+T460+T465</f>
        <v>3905340</v>
      </c>
      <c r="U375" s="716">
        <f t="shared" si="185"/>
        <v>13985500</v>
      </c>
      <c r="V375" s="716">
        <f t="shared" si="185"/>
        <v>13228500</v>
      </c>
      <c r="W375" s="716">
        <f t="shared" si="185"/>
        <v>12122000</v>
      </c>
    </row>
    <row r="376" spans="2:23" ht="15" hidden="1" customHeight="1" x14ac:dyDescent="0.25">
      <c r="B376" s="97"/>
      <c r="C376" s="456" t="s">
        <v>275</v>
      </c>
      <c r="D376" s="137"/>
      <c r="E376" s="99" t="s">
        <v>6</v>
      </c>
      <c r="F376" s="99" t="s">
        <v>7</v>
      </c>
      <c r="G376" s="99" t="s">
        <v>8</v>
      </c>
      <c r="H376" s="138"/>
      <c r="I376" s="101"/>
      <c r="J376" s="139"/>
      <c r="K376" s="107"/>
      <c r="L376" s="108" t="s">
        <v>49</v>
      </c>
      <c r="M376" s="109"/>
      <c r="N376" s="109"/>
      <c r="O376" s="109"/>
      <c r="P376" s="109"/>
      <c r="Q376" s="140" t="s">
        <v>93</v>
      </c>
      <c r="R376" s="120">
        <v>11</v>
      </c>
      <c r="S376" s="716">
        <f>S389+S424+S437</f>
        <v>7470000</v>
      </c>
      <c r="T376" s="716">
        <f t="shared" ref="T376" si="186">T389+T424+T437</f>
        <v>2947340</v>
      </c>
      <c r="U376" s="716">
        <f>U389+U424+U437</f>
        <v>5129500</v>
      </c>
      <c r="V376" s="716">
        <f t="shared" ref="V376:W376" si="187">V389+V424+V437</f>
        <v>5424500</v>
      </c>
      <c r="W376" s="716">
        <f t="shared" si="187"/>
        <v>5654500</v>
      </c>
    </row>
    <row r="377" spans="2:23" ht="15" hidden="1" customHeight="1" x14ac:dyDescent="0.25">
      <c r="B377" s="97"/>
      <c r="C377" s="456" t="s">
        <v>275</v>
      </c>
      <c r="D377" s="137"/>
      <c r="E377" s="99" t="s">
        <v>6</v>
      </c>
      <c r="F377" s="99" t="s">
        <v>7</v>
      </c>
      <c r="G377" s="99" t="s">
        <v>8</v>
      </c>
      <c r="H377" s="138"/>
      <c r="I377" s="101"/>
      <c r="J377" s="139"/>
      <c r="K377" s="107"/>
      <c r="L377" s="108" t="s">
        <v>49</v>
      </c>
      <c r="M377" s="109"/>
      <c r="N377" s="109"/>
      <c r="O377" s="109"/>
      <c r="P377" s="109"/>
      <c r="Q377" s="140" t="s">
        <v>94</v>
      </c>
      <c r="R377" s="141">
        <v>12</v>
      </c>
      <c r="S377" s="717">
        <f>S460</f>
        <v>0</v>
      </c>
      <c r="T377" s="951">
        <f t="shared" ref="T377:W377" si="188">T460</f>
        <v>0</v>
      </c>
      <c r="U377" s="951">
        <f t="shared" si="188"/>
        <v>178000</v>
      </c>
      <c r="V377" s="951">
        <f t="shared" si="188"/>
        <v>205500</v>
      </c>
      <c r="W377" s="951">
        <f t="shared" si="188"/>
        <v>44000</v>
      </c>
    </row>
    <row r="378" spans="2:23" ht="15" hidden="1" customHeight="1" x14ac:dyDescent="0.25">
      <c r="B378" s="97"/>
      <c r="C378" s="456" t="s">
        <v>275</v>
      </c>
      <c r="D378" s="137"/>
      <c r="E378" s="99" t="s">
        <v>6</v>
      </c>
      <c r="F378" s="99" t="s">
        <v>7</v>
      </c>
      <c r="G378" s="99" t="s">
        <v>8</v>
      </c>
      <c r="H378" s="138"/>
      <c r="I378" s="101"/>
      <c r="J378" s="139"/>
      <c r="K378" s="107"/>
      <c r="L378" s="108" t="s">
        <v>49</v>
      </c>
      <c r="M378" s="109"/>
      <c r="N378" s="109"/>
      <c r="O378" s="109"/>
      <c r="P378" s="109"/>
      <c r="Q378" s="140" t="s">
        <v>95</v>
      </c>
      <c r="R378" s="122">
        <v>13</v>
      </c>
      <c r="S378" s="717">
        <v>0</v>
      </c>
      <c r="T378" s="951">
        <v>0</v>
      </c>
      <c r="U378" s="951">
        <v>0</v>
      </c>
      <c r="V378" s="951">
        <v>0</v>
      </c>
      <c r="W378" s="951">
        <v>0</v>
      </c>
    </row>
    <row r="379" spans="2:23" ht="15" hidden="1" customHeight="1" x14ac:dyDescent="0.25">
      <c r="B379" s="97"/>
      <c r="C379" s="456" t="s">
        <v>275</v>
      </c>
      <c r="D379" s="137"/>
      <c r="E379" s="99" t="s">
        <v>6</v>
      </c>
      <c r="F379" s="99" t="s">
        <v>7</v>
      </c>
      <c r="G379" s="99" t="s">
        <v>8</v>
      </c>
      <c r="H379" s="138"/>
      <c r="I379" s="101"/>
      <c r="J379" s="139"/>
      <c r="K379" s="103"/>
      <c r="L379" s="104" t="s">
        <v>49</v>
      </c>
      <c r="M379" s="105"/>
      <c r="N379" s="105"/>
      <c r="O379" s="105"/>
      <c r="P379" s="105"/>
      <c r="Q379" s="140" t="s">
        <v>99</v>
      </c>
      <c r="R379" s="142">
        <v>43</v>
      </c>
      <c r="S379" s="716">
        <f>S449+S433</f>
        <v>2000000</v>
      </c>
      <c r="T379" s="716">
        <f t="shared" ref="T379" si="189">T449+T433</f>
        <v>958000</v>
      </c>
      <c r="U379" s="716">
        <f>U449+U433</f>
        <v>7810000</v>
      </c>
      <c r="V379" s="716">
        <f t="shared" ref="V379:W379" si="190">V449+V433</f>
        <v>6760000</v>
      </c>
      <c r="W379" s="716">
        <f t="shared" si="190"/>
        <v>6310000</v>
      </c>
    </row>
    <row r="380" spans="2:23" ht="15" hidden="1" customHeight="1" x14ac:dyDescent="0.25">
      <c r="B380" s="97"/>
      <c r="C380" s="456" t="s">
        <v>275</v>
      </c>
      <c r="D380" s="137"/>
      <c r="E380" s="99" t="s">
        <v>6</v>
      </c>
      <c r="F380" s="99" t="s">
        <v>7</v>
      </c>
      <c r="G380" s="99" t="s">
        <v>8</v>
      </c>
      <c r="H380" s="138"/>
      <c r="I380" s="101"/>
      <c r="J380" s="139"/>
      <c r="K380" s="107"/>
      <c r="L380" s="108" t="s">
        <v>49</v>
      </c>
      <c r="M380" s="109"/>
      <c r="N380" s="109"/>
      <c r="O380" s="109"/>
      <c r="P380" s="109"/>
      <c r="Q380" s="140" t="s">
        <v>100</v>
      </c>
      <c r="R380" s="143">
        <v>51</v>
      </c>
      <c r="S380" s="717">
        <v>0</v>
      </c>
      <c r="T380" s="951">
        <v>0</v>
      </c>
      <c r="U380" s="951">
        <v>0</v>
      </c>
      <c r="V380" s="951">
        <v>0</v>
      </c>
      <c r="W380" s="951">
        <v>0</v>
      </c>
    </row>
    <row r="381" spans="2:23" ht="15" hidden="1" customHeight="1" x14ac:dyDescent="0.25">
      <c r="B381" s="97"/>
      <c r="C381" s="456" t="s">
        <v>275</v>
      </c>
      <c r="D381" s="137"/>
      <c r="E381" s="99" t="s">
        <v>6</v>
      </c>
      <c r="F381" s="99" t="s">
        <v>7</v>
      </c>
      <c r="G381" s="99" t="s">
        <v>8</v>
      </c>
      <c r="H381" s="138"/>
      <c r="I381" s="101"/>
      <c r="J381" s="139"/>
      <c r="K381" s="107"/>
      <c r="L381" s="108" t="s">
        <v>49</v>
      </c>
      <c r="M381" s="109"/>
      <c r="N381" s="109"/>
      <c r="O381" s="109"/>
      <c r="P381" s="109"/>
      <c r="Q381" s="140" t="s">
        <v>101</v>
      </c>
      <c r="R381" s="144">
        <v>52</v>
      </c>
      <c r="S381" s="716">
        <v>0</v>
      </c>
      <c r="T381" s="716">
        <v>0</v>
      </c>
      <c r="U381" s="716">
        <v>0</v>
      </c>
      <c r="V381" s="716">
        <v>0</v>
      </c>
      <c r="W381" s="716">
        <v>0</v>
      </c>
    </row>
    <row r="382" spans="2:23" ht="15" hidden="1" customHeight="1" x14ac:dyDescent="0.25">
      <c r="B382" s="97"/>
      <c r="C382" s="456" t="s">
        <v>275</v>
      </c>
      <c r="D382" s="137"/>
      <c r="E382" s="99" t="s">
        <v>6</v>
      </c>
      <c r="F382" s="99" t="s">
        <v>7</v>
      </c>
      <c r="G382" s="99" t="s">
        <v>8</v>
      </c>
      <c r="H382" s="138"/>
      <c r="I382" s="101"/>
      <c r="J382" s="139"/>
      <c r="K382" s="107"/>
      <c r="L382" s="108" t="s">
        <v>49</v>
      </c>
      <c r="M382" s="109"/>
      <c r="N382" s="109"/>
      <c r="O382" s="109"/>
      <c r="P382" s="109"/>
      <c r="Q382" s="110" t="s">
        <v>96</v>
      </c>
      <c r="R382" s="145">
        <v>83</v>
      </c>
      <c r="S382" s="717">
        <v>0</v>
      </c>
      <c r="T382" s="951">
        <v>0</v>
      </c>
      <c r="U382" s="951">
        <v>0</v>
      </c>
      <c r="V382" s="951">
        <v>0</v>
      </c>
      <c r="W382" s="951">
        <v>0</v>
      </c>
    </row>
    <row r="383" spans="2:23" ht="24" hidden="1" x14ac:dyDescent="0.25">
      <c r="B383" s="97"/>
      <c r="C383" s="456" t="s">
        <v>275</v>
      </c>
      <c r="D383" s="137"/>
      <c r="E383" s="99" t="s">
        <v>6</v>
      </c>
      <c r="F383" s="99" t="s">
        <v>7</v>
      </c>
      <c r="G383" s="99" t="s">
        <v>8</v>
      </c>
      <c r="H383" s="138"/>
      <c r="I383" s="101"/>
      <c r="J383" s="139"/>
      <c r="K383" s="107"/>
      <c r="L383" s="108" t="s">
        <v>49</v>
      </c>
      <c r="M383" s="109"/>
      <c r="N383" s="109"/>
      <c r="O383" s="109"/>
      <c r="P383" s="109"/>
      <c r="Q383" s="110" t="s">
        <v>363</v>
      </c>
      <c r="R383" s="1031">
        <v>564</v>
      </c>
      <c r="S383" s="717">
        <f>S465</f>
        <v>0</v>
      </c>
      <c r="T383" s="951">
        <f t="shared" ref="T383" si="191">T465</f>
        <v>0</v>
      </c>
      <c r="U383" s="951">
        <f>U465</f>
        <v>868000</v>
      </c>
      <c r="V383" s="951">
        <f t="shared" ref="V383:W383" si="192">V465</f>
        <v>838500</v>
      </c>
      <c r="W383" s="951">
        <f t="shared" si="192"/>
        <v>113500</v>
      </c>
    </row>
    <row r="384" spans="2:23" ht="15" hidden="1" customHeight="1" x14ac:dyDescent="0.25">
      <c r="B384" s="97"/>
      <c r="C384" s="456" t="s">
        <v>275</v>
      </c>
      <c r="D384" s="146"/>
      <c r="E384" s="99" t="s">
        <v>6</v>
      </c>
      <c r="F384" s="99" t="s">
        <v>7</v>
      </c>
      <c r="G384" s="99" t="s">
        <v>8</v>
      </c>
      <c r="H384" s="147"/>
      <c r="I384" s="101"/>
      <c r="J384" s="148"/>
      <c r="K384" s="149"/>
      <c r="L384" s="150" t="s">
        <v>49</v>
      </c>
      <c r="M384" s="150"/>
      <c r="N384" s="150"/>
      <c r="O384" s="150"/>
      <c r="P384" s="150"/>
      <c r="Q384" s="151" t="s">
        <v>108</v>
      </c>
      <c r="R384" s="152"/>
      <c r="S384" s="473">
        <f>S376+S377+S378+S382</f>
        <v>7470000</v>
      </c>
      <c r="T384" s="473">
        <f t="shared" ref="T384" si="193">T376+T377+T378+T382</f>
        <v>2947340</v>
      </c>
      <c r="U384" s="473">
        <f>U376+U377+U378+U382</f>
        <v>5307500</v>
      </c>
      <c r="V384" s="473">
        <f t="shared" ref="V384" si="194">V376+V377+V378+V382</f>
        <v>5630000</v>
      </c>
      <c r="W384" s="473">
        <f t="shared" ref="W384" si="195">W376+W377+W378+W382</f>
        <v>5698500</v>
      </c>
    </row>
    <row r="385" spans="2:26" ht="20.25" hidden="1" customHeight="1" x14ac:dyDescent="0.25">
      <c r="B385" s="116"/>
      <c r="C385" s="456" t="s">
        <v>275</v>
      </c>
      <c r="D385" s="146"/>
      <c r="E385" s="99" t="s">
        <v>6</v>
      </c>
      <c r="F385" s="99" t="s">
        <v>7</v>
      </c>
      <c r="G385" s="99" t="s">
        <v>8</v>
      </c>
      <c r="H385" s="147"/>
      <c r="I385" s="101"/>
      <c r="J385" s="153"/>
      <c r="K385" s="154"/>
      <c r="L385" s="155" t="s">
        <v>98</v>
      </c>
      <c r="M385" s="156"/>
      <c r="N385" s="156"/>
      <c r="O385" s="156"/>
      <c r="P385" s="156"/>
      <c r="Q385" s="157" t="s">
        <v>273</v>
      </c>
      <c r="R385" s="158"/>
      <c r="S385" s="474"/>
      <c r="T385" s="474"/>
      <c r="U385" s="474">
        <v>5307500</v>
      </c>
      <c r="V385" s="474">
        <v>5630000</v>
      </c>
      <c r="W385" s="474">
        <v>5698500</v>
      </c>
    </row>
    <row r="386" spans="2:26" ht="15" hidden="1" customHeight="1" x14ac:dyDescent="0.25">
      <c r="B386" s="116"/>
      <c r="C386" s="456" t="s">
        <v>275</v>
      </c>
      <c r="D386" s="146"/>
      <c r="E386" s="99" t="s">
        <v>6</v>
      </c>
      <c r="F386" s="99" t="s">
        <v>7</v>
      </c>
      <c r="G386" s="99" t="s">
        <v>8</v>
      </c>
      <c r="H386" s="147"/>
      <c r="I386" s="101"/>
      <c r="J386" s="153"/>
      <c r="K386" s="154"/>
      <c r="L386" s="155" t="s">
        <v>98</v>
      </c>
      <c r="M386" s="156"/>
      <c r="N386" s="156"/>
      <c r="O386" s="156"/>
      <c r="P386" s="156"/>
      <c r="Q386" s="159" t="s">
        <v>322</v>
      </c>
      <c r="R386" s="160"/>
      <c r="S386" s="737">
        <f>S385-S384</f>
        <v>-7470000</v>
      </c>
      <c r="T386" s="788">
        <f t="shared" ref="T386" si="196">T385-T384</f>
        <v>-2947340</v>
      </c>
      <c r="U386" s="788">
        <f t="shared" ref="U386" si="197">U385-U384</f>
        <v>0</v>
      </c>
      <c r="V386" s="788">
        <f t="shared" ref="V386" si="198">V385-V384</f>
        <v>0</v>
      </c>
      <c r="W386" s="788">
        <f t="shared" ref="W386" si="199">W385-W384</f>
        <v>0</v>
      </c>
    </row>
    <row r="387" spans="2:26" ht="30" hidden="1" customHeight="1" x14ac:dyDescent="0.25">
      <c r="B387" s="97"/>
      <c r="C387" s="456" t="s">
        <v>275</v>
      </c>
      <c r="D387" s="137"/>
      <c r="E387" s="99" t="s">
        <v>6</v>
      </c>
      <c r="F387" s="99" t="s">
        <v>7</v>
      </c>
      <c r="G387" s="99" t="s">
        <v>8</v>
      </c>
      <c r="H387" s="138"/>
      <c r="I387" s="101"/>
      <c r="J387" s="139"/>
      <c r="K387" s="107"/>
      <c r="L387" s="155" t="s">
        <v>49</v>
      </c>
      <c r="M387" s="109"/>
      <c r="N387" s="109"/>
      <c r="O387" s="109"/>
      <c r="P387" s="109"/>
      <c r="Q387" s="161" t="s">
        <v>109</v>
      </c>
      <c r="R387" s="162"/>
      <c r="S387" s="163">
        <f>S379+S380+S381+S383</f>
        <v>2000000</v>
      </c>
      <c r="T387" s="163">
        <f t="shared" ref="T387:W387" si="200">T379+T380+T381+T383</f>
        <v>958000</v>
      </c>
      <c r="U387" s="163">
        <f t="shared" si="200"/>
        <v>8678000</v>
      </c>
      <c r="V387" s="163">
        <f t="shared" si="200"/>
        <v>7598500</v>
      </c>
      <c r="W387" s="163">
        <f t="shared" si="200"/>
        <v>6423500</v>
      </c>
    </row>
    <row r="388" spans="2:26" ht="15" hidden="1" customHeight="1" x14ac:dyDescent="0.25">
      <c r="B388" s="97"/>
      <c r="C388" s="456" t="s">
        <v>275</v>
      </c>
      <c r="D388" s="146"/>
      <c r="E388" s="99" t="s">
        <v>6</v>
      </c>
      <c r="F388" s="99" t="s">
        <v>7</v>
      </c>
      <c r="G388" s="99" t="s">
        <v>8</v>
      </c>
      <c r="H388" s="164"/>
      <c r="I388" s="101"/>
      <c r="J388" s="165"/>
      <c r="K388" s="166"/>
      <c r="L388" s="155" t="s">
        <v>49</v>
      </c>
      <c r="M388" s="166"/>
      <c r="N388" s="166"/>
      <c r="O388" s="166"/>
      <c r="P388" s="167"/>
      <c r="Q388" s="724" t="s">
        <v>274</v>
      </c>
      <c r="R388" s="412"/>
      <c r="S388" s="716">
        <f>S384+S387</f>
        <v>9470000</v>
      </c>
      <c r="T388" s="716">
        <f t="shared" ref="T388:W388" si="201">T384+T387</f>
        <v>3905340</v>
      </c>
      <c r="U388" s="716">
        <f t="shared" si="201"/>
        <v>13985500</v>
      </c>
      <c r="V388" s="716">
        <f t="shared" si="201"/>
        <v>13228500</v>
      </c>
      <c r="W388" s="716">
        <f t="shared" si="201"/>
        <v>12122000</v>
      </c>
    </row>
    <row r="389" spans="2:26" ht="17.25" hidden="1" customHeight="1" x14ac:dyDescent="0.25">
      <c r="B389" s="97" t="s">
        <v>105</v>
      </c>
      <c r="C389" s="456" t="s">
        <v>275</v>
      </c>
      <c r="D389" s="11" t="s">
        <v>236</v>
      </c>
      <c r="E389" s="8" t="s">
        <v>6</v>
      </c>
      <c r="F389" s="8" t="s">
        <v>7</v>
      </c>
      <c r="G389" s="8" t="s">
        <v>8</v>
      </c>
      <c r="H389" s="9" t="s">
        <v>41</v>
      </c>
      <c r="I389" s="13" t="s">
        <v>46</v>
      </c>
      <c r="J389" s="14" t="s">
        <v>10</v>
      </c>
      <c r="K389" s="15" t="s">
        <v>278</v>
      </c>
      <c r="L389" s="15"/>
      <c r="M389" s="16"/>
      <c r="N389" s="16"/>
      <c r="O389" s="16"/>
      <c r="P389" s="17"/>
      <c r="Q389" s="18" t="s">
        <v>282</v>
      </c>
      <c r="R389" s="413">
        <v>11</v>
      </c>
      <c r="S389" s="472">
        <f>SUM(S390:S423)</f>
        <v>4370000</v>
      </c>
      <c r="T389" s="670">
        <f t="shared" ref="T389" si="202">SUM(T390:T423)</f>
        <v>2639451</v>
      </c>
      <c r="U389" s="670">
        <f t="shared" ref="U389" si="203">SUM(U390:U423)</f>
        <v>4949500</v>
      </c>
      <c r="V389" s="670">
        <f t="shared" ref="V389" si="204">SUM(V390:V423)</f>
        <v>4989500</v>
      </c>
      <c r="W389" s="472">
        <f>SUM(W390:W423)</f>
        <v>5254500</v>
      </c>
    </row>
    <row r="390" spans="2:26" ht="16.5" hidden="1" customHeight="1" x14ac:dyDescent="0.25">
      <c r="B390" s="97" t="s">
        <v>105</v>
      </c>
      <c r="C390" s="456" t="s">
        <v>275</v>
      </c>
      <c r="D390" s="11" t="s">
        <v>236</v>
      </c>
      <c r="E390" s="8" t="s">
        <v>6</v>
      </c>
      <c r="F390" s="10"/>
      <c r="G390" s="10"/>
      <c r="H390" s="9" t="s">
        <v>41</v>
      </c>
      <c r="I390" s="13" t="s">
        <v>46</v>
      </c>
      <c r="J390" s="19" t="s">
        <v>10</v>
      </c>
      <c r="K390" s="20" t="s">
        <v>278</v>
      </c>
      <c r="L390" s="21">
        <v>3</v>
      </c>
      <c r="M390" s="22">
        <v>1</v>
      </c>
      <c r="N390" s="22">
        <v>1</v>
      </c>
      <c r="O390" s="22">
        <v>1</v>
      </c>
      <c r="P390" s="23">
        <v>311</v>
      </c>
      <c r="Q390" s="24" t="s">
        <v>12</v>
      </c>
      <c r="R390" s="414">
        <v>11</v>
      </c>
      <c r="S390" s="674">
        <v>2400000</v>
      </c>
      <c r="T390" s="674">
        <v>1693910</v>
      </c>
      <c r="U390" s="674">
        <f>2500000+13000</f>
        <v>2513000</v>
      </c>
      <c r="V390" s="1039">
        <v>2533000</v>
      </c>
      <c r="W390" s="1040">
        <f>2500000+13000+50000</f>
        <v>2563000</v>
      </c>
      <c r="X390" s="735"/>
      <c r="Y390" s="735"/>
      <c r="Z390" s="735"/>
    </row>
    <row r="391" spans="2:26" ht="15" hidden="1" customHeight="1" x14ac:dyDescent="0.25">
      <c r="B391" s="97" t="s">
        <v>105</v>
      </c>
      <c r="C391" s="456" t="s">
        <v>275</v>
      </c>
      <c r="D391" s="11" t="s">
        <v>236</v>
      </c>
      <c r="E391" s="8" t="s">
        <v>6</v>
      </c>
      <c r="F391" s="10"/>
      <c r="G391" s="10"/>
      <c r="H391" s="9" t="s">
        <v>41</v>
      </c>
      <c r="I391" s="13" t="s">
        <v>46</v>
      </c>
      <c r="J391" s="19" t="s">
        <v>10</v>
      </c>
      <c r="K391" s="20" t="s">
        <v>278</v>
      </c>
      <c r="L391" s="20">
        <v>3</v>
      </c>
      <c r="M391" s="12">
        <v>1</v>
      </c>
      <c r="N391" s="12">
        <v>1</v>
      </c>
      <c r="O391" s="12">
        <v>3</v>
      </c>
      <c r="P391" s="25">
        <v>311</v>
      </c>
      <c r="Q391" s="24" t="s">
        <v>13</v>
      </c>
      <c r="R391" s="414">
        <v>11</v>
      </c>
      <c r="S391" s="674">
        <v>50000</v>
      </c>
      <c r="T391" s="674">
        <v>69704</v>
      </c>
      <c r="U391" s="674">
        <v>100000</v>
      </c>
      <c r="V391" s="674">
        <v>70000</v>
      </c>
      <c r="W391" s="697">
        <v>100000</v>
      </c>
      <c r="X391" s="735"/>
      <c r="Y391" s="735"/>
      <c r="Z391" s="735"/>
    </row>
    <row r="392" spans="2:26" ht="16.5" hidden="1" customHeight="1" x14ac:dyDescent="0.25">
      <c r="B392" s="97" t="s">
        <v>105</v>
      </c>
      <c r="C392" s="456" t="s">
        <v>275</v>
      </c>
      <c r="D392" s="11" t="s">
        <v>236</v>
      </c>
      <c r="E392" s="8" t="s">
        <v>6</v>
      </c>
      <c r="F392" s="10"/>
      <c r="G392" s="10"/>
      <c r="H392" s="9" t="s">
        <v>41</v>
      </c>
      <c r="I392" s="13" t="s">
        <v>46</v>
      </c>
      <c r="J392" s="19" t="s">
        <v>10</v>
      </c>
      <c r="K392" s="20" t="s">
        <v>278</v>
      </c>
      <c r="L392" s="20">
        <v>3</v>
      </c>
      <c r="M392" s="12">
        <v>1</v>
      </c>
      <c r="N392" s="12">
        <v>2</v>
      </c>
      <c r="O392" s="12">
        <v>1</v>
      </c>
      <c r="P392" s="25">
        <v>312</v>
      </c>
      <c r="Q392" s="24" t="s">
        <v>14</v>
      </c>
      <c r="R392" s="414">
        <v>11</v>
      </c>
      <c r="S392" s="674">
        <v>50000</v>
      </c>
      <c r="T392" s="674">
        <v>22830</v>
      </c>
      <c r="U392" s="674">
        <v>70000</v>
      </c>
      <c r="V392" s="674">
        <v>70000</v>
      </c>
      <c r="W392" s="697">
        <v>100000</v>
      </c>
    </row>
    <row r="393" spans="2:26" ht="15" hidden="1" customHeight="1" x14ac:dyDescent="0.25">
      <c r="B393" s="97" t="s">
        <v>105</v>
      </c>
      <c r="C393" s="456" t="s">
        <v>275</v>
      </c>
      <c r="D393" s="11" t="s">
        <v>236</v>
      </c>
      <c r="E393" s="8" t="s">
        <v>6</v>
      </c>
      <c r="F393" s="10"/>
      <c r="G393" s="10"/>
      <c r="H393" s="9" t="s">
        <v>41</v>
      </c>
      <c r="I393" s="13" t="s">
        <v>46</v>
      </c>
      <c r="J393" s="19" t="s">
        <v>10</v>
      </c>
      <c r="K393" s="20" t="s">
        <v>278</v>
      </c>
      <c r="L393" s="20">
        <v>3</v>
      </c>
      <c r="M393" s="12">
        <v>1</v>
      </c>
      <c r="N393" s="12">
        <v>3</v>
      </c>
      <c r="O393" s="12">
        <v>2</v>
      </c>
      <c r="P393" s="25">
        <v>313</v>
      </c>
      <c r="Q393" s="24" t="s">
        <v>15</v>
      </c>
      <c r="R393" s="414">
        <v>11</v>
      </c>
      <c r="S393" s="674">
        <v>375000</v>
      </c>
      <c r="T393" s="674">
        <v>273566</v>
      </c>
      <c r="U393" s="674">
        <f>400000+500</f>
        <v>400500</v>
      </c>
      <c r="V393" s="674">
        <f>400000+500</f>
        <v>400500</v>
      </c>
      <c r="W393" s="697">
        <f>400000+500</f>
        <v>400500</v>
      </c>
    </row>
    <row r="394" spans="2:26" ht="14.25" hidden="1" customHeight="1" x14ac:dyDescent="0.25">
      <c r="B394" s="97" t="s">
        <v>105</v>
      </c>
      <c r="C394" s="456" t="s">
        <v>275</v>
      </c>
      <c r="D394" s="11" t="s">
        <v>236</v>
      </c>
      <c r="E394" s="8" t="s">
        <v>6</v>
      </c>
      <c r="F394" s="10"/>
      <c r="G394" s="10"/>
      <c r="H394" s="9" t="s">
        <v>41</v>
      </c>
      <c r="I394" s="13" t="s">
        <v>46</v>
      </c>
      <c r="J394" s="19" t="s">
        <v>10</v>
      </c>
      <c r="K394" s="20" t="s">
        <v>278</v>
      </c>
      <c r="L394" s="20">
        <v>3</v>
      </c>
      <c r="M394" s="12">
        <v>1</v>
      </c>
      <c r="N394" s="12">
        <v>3</v>
      </c>
      <c r="O394" s="12">
        <v>3</v>
      </c>
      <c r="P394" s="25">
        <v>313</v>
      </c>
      <c r="Q394" s="24" t="s">
        <v>16</v>
      </c>
      <c r="R394" s="414">
        <v>11</v>
      </c>
      <c r="S394" s="674">
        <v>50000</v>
      </c>
      <c r="T394" s="674">
        <v>30004</v>
      </c>
      <c r="U394" s="674">
        <v>50000</v>
      </c>
      <c r="V394" s="674">
        <v>50000</v>
      </c>
      <c r="W394" s="697">
        <v>55000</v>
      </c>
      <c r="Y394" s="735"/>
    </row>
    <row r="395" spans="2:26" ht="15" hidden="1" customHeight="1" x14ac:dyDescent="0.25">
      <c r="B395" s="97" t="s">
        <v>105</v>
      </c>
      <c r="C395" s="456" t="s">
        <v>275</v>
      </c>
      <c r="D395" s="11" t="s">
        <v>236</v>
      </c>
      <c r="E395" s="8" t="s">
        <v>6</v>
      </c>
      <c r="F395" s="10"/>
      <c r="G395" s="10"/>
      <c r="H395" s="9" t="s">
        <v>41</v>
      </c>
      <c r="I395" s="13" t="s">
        <v>46</v>
      </c>
      <c r="J395" s="19" t="s">
        <v>10</v>
      </c>
      <c r="K395" s="20" t="s">
        <v>278</v>
      </c>
      <c r="L395" s="20">
        <v>3</v>
      </c>
      <c r="M395" s="12">
        <v>2</v>
      </c>
      <c r="N395" s="12">
        <v>1</v>
      </c>
      <c r="O395" s="12">
        <v>1</v>
      </c>
      <c r="P395" s="25">
        <v>321</v>
      </c>
      <c r="Q395" s="24" t="s">
        <v>17</v>
      </c>
      <c r="R395" s="414">
        <v>11</v>
      </c>
      <c r="S395" s="674">
        <v>150000</v>
      </c>
      <c r="T395" s="674">
        <v>115895</v>
      </c>
      <c r="U395" s="674">
        <v>130000</v>
      </c>
      <c r="V395" s="674">
        <v>100000</v>
      </c>
      <c r="W395" s="697">
        <v>150000</v>
      </c>
    </row>
    <row r="396" spans="2:26" ht="15" hidden="1" customHeight="1" x14ac:dyDescent="0.25">
      <c r="B396" s="97" t="s">
        <v>105</v>
      </c>
      <c r="C396" s="456" t="s">
        <v>275</v>
      </c>
      <c r="D396" s="11" t="s">
        <v>236</v>
      </c>
      <c r="E396" s="8" t="s">
        <v>6</v>
      </c>
      <c r="F396" s="10"/>
      <c r="G396" s="10"/>
      <c r="H396" s="9" t="s">
        <v>41</v>
      </c>
      <c r="I396" s="13" t="s">
        <v>46</v>
      </c>
      <c r="J396" s="19" t="s">
        <v>10</v>
      </c>
      <c r="K396" s="20" t="s">
        <v>278</v>
      </c>
      <c r="L396" s="26">
        <v>3</v>
      </c>
      <c r="M396" s="27">
        <v>2</v>
      </c>
      <c r="N396" s="27">
        <v>1</v>
      </c>
      <c r="O396" s="27">
        <v>2</v>
      </c>
      <c r="P396" s="25">
        <v>321</v>
      </c>
      <c r="Q396" s="28" t="s">
        <v>18</v>
      </c>
      <c r="R396" s="414">
        <v>11</v>
      </c>
      <c r="S396" s="674">
        <v>60000</v>
      </c>
      <c r="T396" s="674">
        <v>37936</v>
      </c>
      <c r="U396" s="674">
        <v>60000</v>
      </c>
      <c r="V396" s="674">
        <v>80000</v>
      </c>
      <c r="W396" s="697">
        <v>80000</v>
      </c>
    </row>
    <row r="397" spans="2:26" ht="15" hidden="1" customHeight="1" x14ac:dyDescent="0.25">
      <c r="B397" s="97" t="s">
        <v>105</v>
      </c>
      <c r="C397" s="456" t="s">
        <v>275</v>
      </c>
      <c r="D397" s="11" t="s">
        <v>236</v>
      </c>
      <c r="E397" s="8" t="s">
        <v>6</v>
      </c>
      <c r="F397" s="10"/>
      <c r="G397" s="10"/>
      <c r="H397" s="9" t="s">
        <v>41</v>
      </c>
      <c r="I397" s="13" t="s">
        <v>46</v>
      </c>
      <c r="J397" s="29" t="s">
        <v>10</v>
      </c>
      <c r="K397" s="30" t="s">
        <v>278</v>
      </c>
      <c r="L397" s="31">
        <v>3</v>
      </c>
      <c r="M397" s="32">
        <v>2</v>
      </c>
      <c r="N397" s="32">
        <v>1</v>
      </c>
      <c r="O397" s="32">
        <v>3</v>
      </c>
      <c r="P397" s="33">
        <v>321</v>
      </c>
      <c r="Q397" s="34" t="s">
        <v>19</v>
      </c>
      <c r="R397" s="415">
        <v>11</v>
      </c>
      <c r="S397" s="674">
        <v>30000</v>
      </c>
      <c r="T397" s="674">
        <v>8085</v>
      </c>
      <c r="U397" s="674">
        <v>180000</v>
      </c>
      <c r="V397" s="674">
        <v>100000</v>
      </c>
      <c r="W397" s="697">
        <v>100000</v>
      </c>
    </row>
    <row r="398" spans="2:26" ht="15" hidden="1" customHeight="1" x14ac:dyDescent="0.25">
      <c r="B398" s="97" t="s">
        <v>105</v>
      </c>
      <c r="C398" s="456" t="s">
        <v>275</v>
      </c>
      <c r="D398" s="11" t="s">
        <v>236</v>
      </c>
      <c r="E398" s="8" t="s">
        <v>6</v>
      </c>
      <c r="F398" s="10"/>
      <c r="G398" s="10"/>
      <c r="H398" s="9" t="s">
        <v>41</v>
      </c>
      <c r="I398" s="13" t="s">
        <v>46</v>
      </c>
      <c r="J398" s="19" t="s">
        <v>10</v>
      </c>
      <c r="K398" s="20" t="s">
        <v>278</v>
      </c>
      <c r="L398" s="20">
        <v>3</v>
      </c>
      <c r="M398" s="12">
        <v>2</v>
      </c>
      <c r="N398" s="12">
        <v>2</v>
      </c>
      <c r="O398" s="12">
        <v>1</v>
      </c>
      <c r="P398" s="25">
        <v>322</v>
      </c>
      <c r="Q398" s="34" t="s">
        <v>20</v>
      </c>
      <c r="R398" s="414">
        <v>11</v>
      </c>
      <c r="S398" s="674">
        <v>60000</v>
      </c>
      <c r="T398" s="674">
        <v>0</v>
      </c>
      <c r="U398" s="674">
        <v>80000</v>
      </c>
      <c r="V398" s="674">
        <v>100000</v>
      </c>
      <c r="W398" s="697">
        <v>100000</v>
      </c>
    </row>
    <row r="399" spans="2:26" ht="15" hidden="1" customHeight="1" x14ac:dyDescent="0.25">
      <c r="B399" s="97" t="s">
        <v>105</v>
      </c>
      <c r="C399" s="456" t="s">
        <v>275</v>
      </c>
      <c r="D399" s="11" t="s">
        <v>236</v>
      </c>
      <c r="E399" s="8" t="s">
        <v>6</v>
      </c>
      <c r="F399" s="10"/>
      <c r="G399" s="10"/>
      <c r="H399" s="9" t="s">
        <v>41</v>
      </c>
      <c r="I399" s="13" t="s">
        <v>46</v>
      </c>
      <c r="J399" s="19" t="s">
        <v>10</v>
      </c>
      <c r="K399" s="20" t="s">
        <v>278</v>
      </c>
      <c r="L399" s="35">
        <v>3</v>
      </c>
      <c r="M399" s="36">
        <v>2</v>
      </c>
      <c r="N399" s="36">
        <v>2</v>
      </c>
      <c r="O399" s="36">
        <v>2</v>
      </c>
      <c r="P399" s="25">
        <v>322</v>
      </c>
      <c r="Q399" s="37" t="s">
        <v>21</v>
      </c>
      <c r="R399" s="414">
        <v>11</v>
      </c>
      <c r="S399" s="674">
        <v>20000</v>
      </c>
      <c r="T399" s="674">
        <v>0</v>
      </c>
      <c r="U399" s="674">
        <v>20000</v>
      </c>
      <c r="V399" s="674">
        <v>20000</v>
      </c>
      <c r="W399" s="697">
        <v>20000</v>
      </c>
    </row>
    <row r="400" spans="2:26" ht="15" hidden="1" customHeight="1" x14ac:dyDescent="0.25">
      <c r="B400" s="97" t="s">
        <v>105</v>
      </c>
      <c r="C400" s="456" t="s">
        <v>275</v>
      </c>
      <c r="D400" s="11" t="s">
        <v>236</v>
      </c>
      <c r="E400" s="8" t="s">
        <v>6</v>
      </c>
      <c r="F400" s="10"/>
      <c r="G400" s="10"/>
      <c r="H400" s="9" t="s">
        <v>41</v>
      </c>
      <c r="I400" s="13" t="s">
        <v>46</v>
      </c>
      <c r="J400" s="19" t="s">
        <v>10</v>
      </c>
      <c r="K400" s="20" t="s">
        <v>278</v>
      </c>
      <c r="L400" s="20">
        <v>3</v>
      </c>
      <c r="M400" s="12">
        <v>2</v>
      </c>
      <c r="N400" s="12">
        <v>2</v>
      </c>
      <c r="O400" s="12">
        <v>3</v>
      </c>
      <c r="P400" s="25">
        <v>322</v>
      </c>
      <c r="Q400" s="37" t="s">
        <v>22</v>
      </c>
      <c r="R400" s="414">
        <v>11</v>
      </c>
      <c r="S400" s="674">
        <v>150000</v>
      </c>
      <c r="T400" s="674">
        <v>43699</v>
      </c>
      <c r="U400" s="674">
        <v>150000</v>
      </c>
      <c r="V400" s="1039">
        <v>200000</v>
      </c>
      <c r="W400" s="1040">
        <v>200000</v>
      </c>
    </row>
    <row r="401" spans="2:23" ht="15" hidden="1" customHeight="1" x14ac:dyDescent="0.25">
      <c r="B401" s="97" t="s">
        <v>105</v>
      </c>
      <c r="C401" s="456" t="s">
        <v>275</v>
      </c>
      <c r="D401" s="11" t="s">
        <v>236</v>
      </c>
      <c r="E401" s="8" t="s">
        <v>6</v>
      </c>
      <c r="F401" s="10"/>
      <c r="G401" s="10"/>
      <c r="H401" s="9" t="s">
        <v>41</v>
      </c>
      <c r="I401" s="13" t="s">
        <v>46</v>
      </c>
      <c r="J401" s="19" t="s">
        <v>10</v>
      </c>
      <c r="K401" s="20" t="s">
        <v>278</v>
      </c>
      <c r="L401" s="20">
        <v>3</v>
      </c>
      <c r="M401" s="12">
        <v>2</v>
      </c>
      <c r="N401" s="12">
        <v>2</v>
      </c>
      <c r="O401" s="38">
        <v>5</v>
      </c>
      <c r="P401" s="25">
        <v>322</v>
      </c>
      <c r="Q401" s="37" t="s">
        <v>23</v>
      </c>
      <c r="R401" s="414">
        <v>11</v>
      </c>
      <c r="S401" s="674">
        <v>10000</v>
      </c>
      <c r="T401" s="674">
        <v>0</v>
      </c>
      <c r="U401" s="674">
        <v>20000</v>
      </c>
      <c r="V401" s="674">
        <v>20000</v>
      </c>
      <c r="W401" s="697">
        <v>40000</v>
      </c>
    </row>
    <row r="402" spans="2:23" ht="14.25" hidden="1" customHeight="1" x14ac:dyDescent="0.25">
      <c r="B402" s="97" t="s">
        <v>105</v>
      </c>
      <c r="C402" s="456" t="s">
        <v>275</v>
      </c>
      <c r="D402" s="11" t="s">
        <v>236</v>
      </c>
      <c r="E402" s="8" t="s">
        <v>6</v>
      </c>
      <c r="F402" s="10"/>
      <c r="G402" s="10"/>
      <c r="H402" s="9" t="s">
        <v>41</v>
      </c>
      <c r="I402" s="13" t="s">
        <v>46</v>
      </c>
      <c r="J402" s="19" t="s">
        <v>10</v>
      </c>
      <c r="K402" s="20" t="s">
        <v>278</v>
      </c>
      <c r="L402" s="20">
        <v>3</v>
      </c>
      <c r="M402" s="12">
        <v>2</v>
      </c>
      <c r="N402" s="12">
        <v>2</v>
      </c>
      <c r="O402" s="38">
        <v>7</v>
      </c>
      <c r="P402" s="25">
        <v>322</v>
      </c>
      <c r="Q402" s="37" t="s">
        <v>24</v>
      </c>
      <c r="R402" s="414">
        <v>11</v>
      </c>
      <c r="S402" s="674">
        <v>5000</v>
      </c>
      <c r="T402" s="674">
        <v>0</v>
      </c>
      <c r="U402" s="674">
        <v>5000</v>
      </c>
      <c r="V402" s="674">
        <v>5000</v>
      </c>
      <c r="W402" s="697">
        <v>5000</v>
      </c>
    </row>
    <row r="403" spans="2:23" ht="18" hidden="1" customHeight="1" x14ac:dyDescent="0.25">
      <c r="B403" s="97" t="s">
        <v>105</v>
      </c>
      <c r="C403" s="456" t="s">
        <v>275</v>
      </c>
      <c r="D403" s="11" t="s">
        <v>236</v>
      </c>
      <c r="E403" s="8" t="s">
        <v>6</v>
      </c>
      <c r="F403" s="10"/>
      <c r="G403" s="10"/>
      <c r="H403" s="9" t="s">
        <v>41</v>
      </c>
      <c r="I403" s="13" t="s">
        <v>46</v>
      </c>
      <c r="J403" s="19" t="s">
        <v>10</v>
      </c>
      <c r="K403" s="20" t="s">
        <v>278</v>
      </c>
      <c r="L403" s="20">
        <v>3</v>
      </c>
      <c r="M403" s="12">
        <v>2</v>
      </c>
      <c r="N403" s="12">
        <v>3</v>
      </c>
      <c r="O403" s="12">
        <v>1</v>
      </c>
      <c r="P403" s="25">
        <v>323</v>
      </c>
      <c r="Q403" s="37" t="s">
        <v>25</v>
      </c>
      <c r="R403" s="414">
        <v>11</v>
      </c>
      <c r="S403" s="674">
        <v>50000</v>
      </c>
      <c r="T403" s="674">
        <v>0</v>
      </c>
      <c r="U403" s="674">
        <v>60000</v>
      </c>
      <c r="V403" s="674">
        <v>80000</v>
      </c>
      <c r="W403" s="697">
        <v>100000</v>
      </c>
    </row>
    <row r="404" spans="2:23" ht="15" hidden="1" customHeight="1" x14ac:dyDescent="0.25">
      <c r="B404" s="97" t="s">
        <v>105</v>
      </c>
      <c r="C404" s="456" t="s">
        <v>275</v>
      </c>
      <c r="D404" s="11" t="s">
        <v>236</v>
      </c>
      <c r="E404" s="8" t="s">
        <v>6</v>
      </c>
      <c r="F404" s="10"/>
      <c r="G404" s="10"/>
      <c r="H404" s="9" t="s">
        <v>41</v>
      </c>
      <c r="I404" s="13" t="s">
        <v>46</v>
      </c>
      <c r="J404" s="29" t="s">
        <v>10</v>
      </c>
      <c r="K404" s="30" t="s">
        <v>278</v>
      </c>
      <c r="L404" s="656">
        <v>3</v>
      </c>
      <c r="M404" s="703">
        <v>2</v>
      </c>
      <c r="N404" s="703">
        <v>3</v>
      </c>
      <c r="O404" s="703">
        <v>2</v>
      </c>
      <c r="P404" s="699">
        <v>323</v>
      </c>
      <c r="Q404" s="72" t="s">
        <v>65</v>
      </c>
      <c r="R404" s="415">
        <v>11</v>
      </c>
      <c r="S404" s="674">
        <v>30000</v>
      </c>
      <c r="T404" s="674">
        <v>1920</v>
      </c>
      <c r="U404" s="674">
        <v>40000</v>
      </c>
      <c r="V404" s="674">
        <v>40000</v>
      </c>
      <c r="W404" s="697">
        <v>50000</v>
      </c>
    </row>
    <row r="405" spans="2:23" ht="17.25" hidden="1" customHeight="1" x14ac:dyDescent="0.25">
      <c r="B405" s="97" t="s">
        <v>105</v>
      </c>
      <c r="C405" s="456" t="s">
        <v>275</v>
      </c>
      <c r="D405" s="11" t="s">
        <v>236</v>
      </c>
      <c r="E405" s="8" t="s">
        <v>6</v>
      </c>
      <c r="F405" s="10"/>
      <c r="G405" s="10"/>
      <c r="H405" s="9" t="s">
        <v>41</v>
      </c>
      <c r="I405" s="13" t="s">
        <v>46</v>
      </c>
      <c r="J405" s="19" t="s">
        <v>10</v>
      </c>
      <c r="K405" s="20" t="s">
        <v>278</v>
      </c>
      <c r="L405" s="20">
        <v>3</v>
      </c>
      <c r="M405" s="12">
        <v>2</v>
      </c>
      <c r="N405" s="12">
        <v>3</v>
      </c>
      <c r="O405" s="12">
        <v>3</v>
      </c>
      <c r="P405" s="25">
        <v>323</v>
      </c>
      <c r="Q405" s="37" t="s">
        <v>26</v>
      </c>
      <c r="R405" s="414">
        <v>11</v>
      </c>
      <c r="S405" s="674">
        <v>50000</v>
      </c>
      <c r="T405" s="674">
        <v>2181</v>
      </c>
      <c r="U405" s="674">
        <v>30000</v>
      </c>
      <c r="V405" s="674">
        <v>60000</v>
      </c>
      <c r="W405" s="697">
        <v>70000</v>
      </c>
    </row>
    <row r="406" spans="2:23" ht="18" hidden="1" customHeight="1" x14ac:dyDescent="0.25">
      <c r="B406" s="97" t="s">
        <v>105</v>
      </c>
      <c r="C406" s="456" t="s">
        <v>275</v>
      </c>
      <c r="D406" s="11" t="s">
        <v>236</v>
      </c>
      <c r="E406" s="8" t="s">
        <v>6</v>
      </c>
      <c r="F406" s="10"/>
      <c r="G406" s="10"/>
      <c r="H406" s="9" t="s">
        <v>41</v>
      </c>
      <c r="I406" s="13" t="s">
        <v>46</v>
      </c>
      <c r="J406" s="19" t="s">
        <v>10</v>
      </c>
      <c r="K406" s="20" t="s">
        <v>278</v>
      </c>
      <c r="L406" s="20">
        <v>3</v>
      </c>
      <c r="M406" s="12">
        <v>2</v>
      </c>
      <c r="N406" s="12">
        <v>3</v>
      </c>
      <c r="O406" s="12">
        <v>4</v>
      </c>
      <c r="P406" s="25">
        <v>323</v>
      </c>
      <c r="Q406" s="37" t="s">
        <v>27</v>
      </c>
      <c r="R406" s="414">
        <v>11</v>
      </c>
      <c r="S406" s="674">
        <v>50000</v>
      </c>
      <c r="T406" s="674">
        <v>28635</v>
      </c>
      <c r="U406" s="674">
        <v>70000</v>
      </c>
      <c r="V406" s="674">
        <v>80000</v>
      </c>
      <c r="W406" s="697">
        <v>90000</v>
      </c>
    </row>
    <row r="407" spans="2:23" ht="15.75" hidden="1" customHeight="1" x14ac:dyDescent="0.25">
      <c r="B407" s="97" t="s">
        <v>105</v>
      </c>
      <c r="C407" s="456" t="s">
        <v>275</v>
      </c>
      <c r="D407" s="11" t="s">
        <v>236</v>
      </c>
      <c r="E407" s="8" t="s">
        <v>6</v>
      </c>
      <c r="F407" s="10"/>
      <c r="G407" s="10"/>
      <c r="H407" s="9" t="s">
        <v>41</v>
      </c>
      <c r="I407" s="13" t="s">
        <v>46</v>
      </c>
      <c r="J407" s="19" t="s">
        <v>10</v>
      </c>
      <c r="K407" s="20" t="s">
        <v>278</v>
      </c>
      <c r="L407" s="20">
        <v>3</v>
      </c>
      <c r="M407" s="12">
        <v>2</v>
      </c>
      <c r="N407" s="12">
        <v>3</v>
      </c>
      <c r="O407" s="12">
        <v>5</v>
      </c>
      <c r="P407" s="25">
        <v>323</v>
      </c>
      <c r="Q407" s="37" t="s">
        <v>28</v>
      </c>
      <c r="R407" s="414">
        <v>11</v>
      </c>
      <c r="S407" s="674">
        <v>100000</v>
      </c>
      <c r="T407" s="674">
        <v>30462</v>
      </c>
      <c r="U407" s="674">
        <v>70000</v>
      </c>
      <c r="V407" s="674">
        <v>70000</v>
      </c>
      <c r="W407" s="697">
        <v>70000</v>
      </c>
    </row>
    <row r="408" spans="2:23" ht="15" hidden="1" customHeight="1" x14ac:dyDescent="0.25">
      <c r="B408" s="97" t="s">
        <v>105</v>
      </c>
      <c r="C408" s="456" t="s">
        <v>275</v>
      </c>
      <c r="D408" s="11" t="s">
        <v>236</v>
      </c>
      <c r="E408" s="8" t="s">
        <v>6</v>
      </c>
      <c r="F408" s="10"/>
      <c r="G408" s="10"/>
      <c r="H408" s="9" t="s">
        <v>41</v>
      </c>
      <c r="I408" s="13" t="s">
        <v>46</v>
      </c>
      <c r="J408" s="19" t="s">
        <v>10</v>
      </c>
      <c r="K408" s="20" t="s">
        <v>278</v>
      </c>
      <c r="L408" s="20">
        <v>3</v>
      </c>
      <c r="M408" s="12">
        <v>2</v>
      </c>
      <c r="N408" s="12">
        <v>3</v>
      </c>
      <c r="O408" s="12">
        <v>6</v>
      </c>
      <c r="P408" s="25">
        <v>323</v>
      </c>
      <c r="Q408" s="37" t="s">
        <v>29</v>
      </c>
      <c r="R408" s="414">
        <v>11</v>
      </c>
      <c r="S408" s="674">
        <v>5000</v>
      </c>
      <c r="T408" s="674">
        <v>0</v>
      </c>
      <c r="U408" s="674">
        <v>30000</v>
      </c>
      <c r="V408" s="674">
        <v>30000</v>
      </c>
      <c r="W408" s="697">
        <v>30000</v>
      </c>
    </row>
    <row r="409" spans="2:23" ht="15" hidden="1" customHeight="1" x14ac:dyDescent="0.25">
      <c r="B409" s="97" t="s">
        <v>105</v>
      </c>
      <c r="C409" s="456" t="s">
        <v>275</v>
      </c>
      <c r="D409" s="11" t="s">
        <v>236</v>
      </c>
      <c r="E409" s="8" t="s">
        <v>6</v>
      </c>
      <c r="F409" s="10"/>
      <c r="G409" s="10"/>
      <c r="H409" s="9" t="s">
        <v>41</v>
      </c>
      <c r="I409" s="13" t="s">
        <v>46</v>
      </c>
      <c r="J409" s="19" t="s">
        <v>10</v>
      </c>
      <c r="K409" s="20" t="s">
        <v>278</v>
      </c>
      <c r="L409" s="20">
        <v>3</v>
      </c>
      <c r="M409" s="12">
        <v>2</v>
      </c>
      <c r="N409" s="12">
        <v>3</v>
      </c>
      <c r="O409" s="12">
        <v>7</v>
      </c>
      <c r="P409" s="25">
        <v>323</v>
      </c>
      <c r="Q409" s="37" t="s">
        <v>30</v>
      </c>
      <c r="R409" s="414">
        <v>11</v>
      </c>
      <c r="S409" s="674">
        <v>120000</v>
      </c>
      <c r="T409" s="674">
        <v>21880</v>
      </c>
      <c r="U409" s="674">
        <v>120000</v>
      </c>
      <c r="V409" s="674">
        <v>120000</v>
      </c>
      <c r="W409" s="697">
        <v>120000</v>
      </c>
    </row>
    <row r="410" spans="2:23" ht="15" hidden="1" customHeight="1" x14ac:dyDescent="0.25">
      <c r="B410" s="97" t="s">
        <v>105</v>
      </c>
      <c r="C410" s="456" t="s">
        <v>275</v>
      </c>
      <c r="D410" s="11" t="s">
        <v>236</v>
      </c>
      <c r="E410" s="8" t="s">
        <v>6</v>
      </c>
      <c r="F410" s="10"/>
      <c r="G410" s="10"/>
      <c r="H410" s="9" t="s">
        <v>41</v>
      </c>
      <c r="I410" s="13" t="s">
        <v>46</v>
      </c>
      <c r="J410" s="29" t="s">
        <v>10</v>
      </c>
      <c r="K410" s="30" t="s">
        <v>278</v>
      </c>
      <c r="L410" s="30">
        <v>3</v>
      </c>
      <c r="M410" s="640">
        <v>2</v>
      </c>
      <c r="N410" s="640">
        <v>3</v>
      </c>
      <c r="O410" s="640">
        <v>8</v>
      </c>
      <c r="P410" s="33">
        <v>323</v>
      </c>
      <c r="Q410" s="34" t="s">
        <v>38</v>
      </c>
      <c r="R410" s="415">
        <v>11</v>
      </c>
      <c r="S410" s="674">
        <v>85000</v>
      </c>
      <c r="T410" s="674">
        <v>76938</v>
      </c>
      <c r="U410" s="674">
        <v>100000</v>
      </c>
      <c r="V410" s="674">
        <v>120000</v>
      </c>
      <c r="W410" s="697">
        <v>120000</v>
      </c>
    </row>
    <row r="411" spans="2:23" ht="15" hidden="1" customHeight="1" x14ac:dyDescent="0.25">
      <c r="B411" s="97" t="s">
        <v>105</v>
      </c>
      <c r="C411" s="456" t="s">
        <v>275</v>
      </c>
      <c r="D411" s="11" t="s">
        <v>236</v>
      </c>
      <c r="E411" s="8" t="s">
        <v>6</v>
      </c>
      <c r="F411" s="10"/>
      <c r="G411" s="10"/>
      <c r="H411" s="9" t="s">
        <v>41</v>
      </c>
      <c r="I411" s="13" t="s">
        <v>46</v>
      </c>
      <c r="J411" s="19" t="s">
        <v>10</v>
      </c>
      <c r="K411" s="20" t="s">
        <v>278</v>
      </c>
      <c r="L411" s="20">
        <v>3</v>
      </c>
      <c r="M411" s="12">
        <v>2</v>
      </c>
      <c r="N411" s="12">
        <v>3</v>
      </c>
      <c r="O411" s="12">
        <v>9</v>
      </c>
      <c r="P411" s="25">
        <v>323</v>
      </c>
      <c r="Q411" s="37" t="s">
        <v>31</v>
      </c>
      <c r="R411" s="414">
        <v>11</v>
      </c>
      <c r="S411" s="674">
        <v>80000</v>
      </c>
      <c r="T411" s="674">
        <v>118731</v>
      </c>
      <c r="U411" s="674">
        <v>180000</v>
      </c>
      <c r="V411" s="674">
        <v>100000</v>
      </c>
      <c r="W411" s="697">
        <v>120000</v>
      </c>
    </row>
    <row r="412" spans="2:23" ht="15.75" hidden="1" customHeight="1" x14ac:dyDescent="0.25">
      <c r="B412" s="97" t="s">
        <v>105</v>
      </c>
      <c r="C412" s="456" t="s">
        <v>275</v>
      </c>
      <c r="D412" s="11" t="s">
        <v>236</v>
      </c>
      <c r="E412" s="8" t="s">
        <v>6</v>
      </c>
      <c r="F412" s="10"/>
      <c r="G412" s="10"/>
      <c r="H412" s="9" t="s">
        <v>41</v>
      </c>
      <c r="I412" s="13" t="s">
        <v>46</v>
      </c>
      <c r="J412" s="29" t="s">
        <v>10</v>
      </c>
      <c r="K412" s="30" t="s">
        <v>278</v>
      </c>
      <c r="L412" s="30">
        <v>3</v>
      </c>
      <c r="M412" s="640">
        <v>2</v>
      </c>
      <c r="N412" s="640">
        <v>4</v>
      </c>
      <c r="O412" s="640">
        <v>1</v>
      </c>
      <c r="P412" s="33">
        <v>324</v>
      </c>
      <c r="Q412" s="72" t="s">
        <v>47</v>
      </c>
      <c r="R412" s="415">
        <v>11</v>
      </c>
      <c r="S412" s="674">
        <v>30000</v>
      </c>
      <c r="T412" s="674">
        <v>9670</v>
      </c>
      <c r="U412" s="674">
        <v>40000</v>
      </c>
      <c r="V412" s="674">
        <v>40000</v>
      </c>
      <c r="W412" s="697">
        <v>40000</v>
      </c>
    </row>
    <row r="413" spans="2:23" ht="18" hidden="1" customHeight="1" x14ac:dyDescent="0.25">
      <c r="B413" s="97" t="s">
        <v>105</v>
      </c>
      <c r="C413" s="456" t="s">
        <v>275</v>
      </c>
      <c r="D413" s="11" t="s">
        <v>236</v>
      </c>
      <c r="E413" s="8" t="s">
        <v>6</v>
      </c>
      <c r="F413" s="10"/>
      <c r="G413" s="10"/>
      <c r="H413" s="9" t="s">
        <v>41</v>
      </c>
      <c r="I413" s="13" t="s">
        <v>46</v>
      </c>
      <c r="J413" s="29" t="s">
        <v>10</v>
      </c>
      <c r="K413" s="30" t="s">
        <v>278</v>
      </c>
      <c r="L413" s="30">
        <v>3</v>
      </c>
      <c r="M413" s="640">
        <v>2</v>
      </c>
      <c r="N413" s="640">
        <v>9</v>
      </c>
      <c r="O413" s="640">
        <v>1</v>
      </c>
      <c r="P413" s="33">
        <v>329</v>
      </c>
      <c r="Q413" s="72" t="s">
        <v>39</v>
      </c>
      <c r="R413" s="415">
        <v>11</v>
      </c>
      <c r="S413" s="674">
        <v>80000</v>
      </c>
      <c r="T413" s="674">
        <v>0</v>
      </c>
      <c r="U413" s="674">
        <v>60000</v>
      </c>
      <c r="V413" s="674">
        <v>80000</v>
      </c>
      <c r="W413" s="697">
        <v>100000</v>
      </c>
    </row>
    <row r="414" spans="2:23" ht="13.5" hidden="1" customHeight="1" x14ac:dyDescent="0.25">
      <c r="B414" s="97" t="s">
        <v>105</v>
      </c>
      <c r="C414" s="456" t="s">
        <v>275</v>
      </c>
      <c r="D414" s="11" t="s">
        <v>236</v>
      </c>
      <c r="E414" s="8" t="s">
        <v>6</v>
      </c>
      <c r="F414" s="10"/>
      <c r="G414" s="10"/>
      <c r="H414" s="9" t="s">
        <v>41</v>
      </c>
      <c r="I414" s="13" t="s">
        <v>46</v>
      </c>
      <c r="J414" s="19" t="s">
        <v>10</v>
      </c>
      <c r="K414" s="20" t="s">
        <v>278</v>
      </c>
      <c r="L414" s="20">
        <v>3</v>
      </c>
      <c r="M414" s="12">
        <v>2</v>
      </c>
      <c r="N414" s="12">
        <v>9</v>
      </c>
      <c r="O414" s="12">
        <v>3</v>
      </c>
      <c r="P414" s="25">
        <v>329</v>
      </c>
      <c r="Q414" s="24" t="s">
        <v>32</v>
      </c>
      <c r="R414" s="414">
        <v>11</v>
      </c>
      <c r="S414" s="674">
        <v>80000</v>
      </c>
      <c r="T414" s="674">
        <v>43152</v>
      </c>
      <c r="U414" s="674">
        <v>100000</v>
      </c>
      <c r="V414" s="674">
        <v>120000</v>
      </c>
      <c r="W414" s="697">
        <v>120000</v>
      </c>
    </row>
    <row r="415" spans="2:23" ht="13.5" hidden="1" customHeight="1" x14ac:dyDescent="0.25">
      <c r="B415" s="97" t="s">
        <v>105</v>
      </c>
      <c r="C415" s="456" t="s">
        <v>275</v>
      </c>
      <c r="D415" s="11" t="s">
        <v>236</v>
      </c>
      <c r="E415" s="8" t="s">
        <v>6</v>
      </c>
      <c r="F415" s="10"/>
      <c r="G415" s="10"/>
      <c r="H415" s="9" t="s">
        <v>41</v>
      </c>
      <c r="I415" s="13" t="s">
        <v>46</v>
      </c>
      <c r="J415" s="29" t="s">
        <v>10</v>
      </c>
      <c r="K415" s="30" t="s">
        <v>278</v>
      </c>
      <c r="L415" s="30">
        <v>3</v>
      </c>
      <c r="M415" s="640">
        <v>2</v>
      </c>
      <c r="N415" s="640">
        <v>9</v>
      </c>
      <c r="O415" s="640">
        <v>4</v>
      </c>
      <c r="P415" s="33">
        <v>329</v>
      </c>
      <c r="Q415" s="34" t="s">
        <v>40</v>
      </c>
      <c r="R415" s="415">
        <v>11</v>
      </c>
      <c r="S415" s="674">
        <v>20000</v>
      </c>
      <c r="T415" s="674">
        <v>0</v>
      </c>
      <c r="U415" s="674">
        <v>30000</v>
      </c>
      <c r="V415" s="674">
        <v>30000</v>
      </c>
      <c r="W415" s="697">
        <v>30000</v>
      </c>
    </row>
    <row r="416" spans="2:23" ht="17.25" hidden="1" customHeight="1" x14ac:dyDescent="0.25">
      <c r="B416" s="97" t="s">
        <v>105</v>
      </c>
      <c r="C416" s="456" t="s">
        <v>275</v>
      </c>
      <c r="D416" s="11" t="s">
        <v>236</v>
      </c>
      <c r="E416" s="8" t="s">
        <v>6</v>
      </c>
      <c r="F416" s="10"/>
      <c r="G416" s="10"/>
      <c r="H416" s="9" t="s">
        <v>41</v>
      </c>
      <c r="I416" s="13" t="s">
        <v>46</v>
      </c>
      <c r="J416" s="29" t="s">
        <v>10</v>
      </c>
      <c r="K416" s="30" t="s">
        <v>278</v>
      </c>
      <c r="L416" s="30">
        <v>3</v>
      </c>
      <c r="M416" s="640">
        <v>2</v>
      </c>
      <c r="N416" s="640">
        <v>9</v>
      </c>
      <c r="O416" s="640">
        <v>9</v>
      </c>
      <c r="P416" s="33">
        <v>329</v>
      </c>
      <c r="Q416" s="34" t="s">
        <v>84</v>
      </c>
      <c r="R416" s="415">
        <v>11</v>
      </c>
      <c r="S416" s="674">
        <v>40000</v>
      </c>
      <c r="T416" s="674">
        <v>10244</v>
      </c>
      <c r="U416" s="674">
        <v>40000</v>
      </c>
      <c r="V416" s="674">
        <v>60000</v>
      </c>
      <c r="W416" s="697">
        <v>60000</v>
      </c>
    </row>
    <row r="417" spans="2:23" ht="15.75" hidden="1" customHeight="1" x14ac:dyDescent="0.25">
      <c r="B417" s="97" t="s">
        <v>105</v>
      </c>
      <c r="C417" s="456" t="s">
        <v>275</v>
      </c>
      <c r="D417" s="11" t="s">
        <v>236</v>
      </c>
      <c r="E417" s="8" t="s">
        <v>6</v>
      </c>
      <c r="F417" s="10"/>
      <c r="G417" s="10"/>
      <c r="H417" s="9" t="s">
        <v>41</v>
      </c>
      <c r="I417" s="13" t="s">
        <v>46</v>
      </c>
      <c r="J417" s="19" t="s">
        <v>10</v>
      </c>
      <c r="K417" s="20" t="s">
        <v>278</v>
      </c>
      <c r="L417" s="20">
        <v>3</v>
      </c>
      <c r="M417" s="12">
        <v>4</v>
      </c>
      <c r="N417" s="12">
        <v>3</v>
      </c>
      <c r="O417" s="12">
        <v>1</v>
      </c>
      <c r="P417" s="25">
        <v>343</v>
      </c>
      <c r="Q417" s="24" t="s">
        <v>33</v>
      </c>
      <c r="R417" s="414">
        <v>11</v>
      </c>
      <c r="S417" s="674">
        <v>10000</v>
      </c>
      <c r="T417" s="674">
        <v>9</v>
      </c>
      <c r="U417" s="674">
        <v>300</v>
      </c>
      <c r="V417" s="674">
        <v>300</v>
      </c>
      <c r="W417" s="697">
        <v>300</v>
      </c>
    </row>
    <row r="418" spans="2:23" ht="14.25" hidden="1" customHeight="1" x14ac:dyDescent="0.25">
      <c r="B418" s="97" t="s">
        <v>105</v>
      </c>
      <c r="C418" s="456" t="s">
        <v>275</v>
      </c>
      <c r="D418" s="11" t="s">
        <v>236</v>
      </c>
      <c r="E418" s="8" t="s">
        <v>6</v>
      </c>
      <c r="F418" s="10"/>
      <c r="G418" s="10"/>
      <c r="H418" s="9" t="s">
        <v>41</v>
      </c>
      <c r="I418" s="13" t="s">
        <v>46</v>
      </c>
      <c r="J418" s="19" t="s">
        <v>10</v>
      </c>
      <c r="K418" s="20" t="s">
        <v>278</v>
      </c>
      <c r="L418" s="20">
        <v>3</v>
      </c>
      <c r="M418" s="12">
        <v>4</v>
      </c>
      <c r="N418" s="12">
        <v>3</v>
      </c>
      <c r="O418" s="12">
        <v>3</v>
      </c>
      <c r="P418" s="25">
        <v>343</v>
      </c>
      <c r="Q418" s="24" t="s">
        <v>34</v>
      </c>
      <c r="R418" s="414">
        <v>11</v>
      </c>
      <c r="S418" s="674">
        <v>5000</v>
      </c>
      <c r="T418" s="674">
        <v>0</v>
      </c>
      <c r="U418" s="674">
        <v>400</v>
      </c>
      <c r="V418" s="674">
        <v>400</v>
      </c>
      <c r="W418" s="697">
        <v>400</v>
      </c>
    </row>
    <row r="419" spans="2:23" ht="15.75" hidden="1" customHeight="1" x14ac:dyDescent="0.25">
      <c r="B419" s="97" t="s">
        <v>105</v>
      </c>
      <c r="C419" s="456" t="s">
        <v>275</v>
      </c>
      <c r="D419" s="11" t="s">
        <v>236</v>
      </c>
      <c r="E419" s="8" t="s">
        <v>6</v>
      </c>
      <c r="F419" s="10"/>
      <c r="G419" s="10"/>
      <c r="H419" s="9" t="s">
        <v>41</v>
      </c>
      <c r="I419" s="13" t="s">
        <v>46</v>
      </c>
      <c r="J419" s="19" t="s">
        <v>10</v>
      </c>
      <c r="K419" s="20" t="s">
        <v>278</v>
      </c>
      <c r="L419" s="26">
        <v>3</v>
      </c>
      <c r="M419" s="27">
        <v>4</v>
      </c>
      <c r="N419" s="27">
        <v>3</v>
      </c>
      <c r="O419" s="27">
        <v>4</v>
      </c>
      <c r="P419" s="39">
        <v>343</v>
      </c>
      <c r="Q419" s="24" t="s">
        <v>35</v>
      </c>
      <c r="R419" s="414">
        <v>11</v>
      </c>
      <c r="S419" s="674">
        <v>5000</v>
      </c>
      <c r="T419" s="674">
        <v>0</v>
      </c>
      <c r="U419" s="674">
        <v>300</v>
      </c>
      <c r="V419" s="674">
        <v>300</v>
      </c>
      <c r="W419" s="697">
        <v>300</v>
      </c>
    </row>
    <row r="420" spans="2:23" ht="15" hidden="1" customHeight="1" x14ac:dyDescent="0.25">
      <c r="B420" s="97" t="s">
        <v>105</v>
      </c>
      <c r="C420" s="456" t="s">
        <v>275</v>
      </c>
      <c r="D420" s="11" t="s">
        <v>236</v>
      </c>
      <c r="E420" s="8" t="s">
        <v>6</v>
      </c>
      <c r="F420" s="10"/>
      <c r="G420" s="10"/>
      <c r="H420" s="9" t="s">
        <v>41</v>
      </c>
      <c r="I420" s="13" t="s">
        <v>46</v>
      </c>
      <c r="J420" s="29" t="s">
        <v>10</v>
      </c>
      <c r="K420" s="30" t="s">
        <v>278</v>
      </c>
      <c r="L420" s="30">
        <v>4</v>
      </c>
      <c r="M420" s="640">
        <v>1</v>
      </c>
      <c r="N420" s="640">
        <v>2</v>
      </c>
      <c r="O420" s="640">
        <v>3</v>
      </c>
      <c r="P420" s="658">
        <v>412</v>
      </c>
      <c r="Q420" s="34" t="s">
        <v>53</v>
      </c>
      <c r="R420" s="415">
        <v>11</v>
      </c>
      <c r="S420" s="674">
        <v>70000</v>
      </c>
      <c r="T420" s="674">
        <v>0</v>
      </c>
      <c r="U420" s="674">
        <v>100000</v>
      </c>
      <c r="V420" s="674">
        <v>100000</v>
      </c>
      <c r="W420" s="697">
        <v>100000</v>
      </c>
    </row>
    <row r="421" spans="2:23" ht="15" hidden="1" customHeight="1" x14ac:dyDescent="0.25">
      <c r="B421" s="97" t="s">
        <v>105</v>
      </c>
      <c r="C421" s="456" t="s">
        <v>275</v>
      </c>
      <c r="D421" s="11" t="s">
        <v>236</v>
      </c>
      <c r="E421" s="8" t="s">
        <v>6</v>
      </c>
      <c r="F421" s="10"/>
      <c r="G421" s="10"/>
      <c r="H421" s="9" t="s">
        <v>41</v>
      </c>
      <c r="I421" s="13" t="s">
        <v>46</v>
      </c>
      <c r="J421" s="29" t="s">
        <v>10</v>
      </c>
      <c r="K421" s="30" t="s">
        <v>278</v>
      </c>
      <c r="L421" s="30">
        <v>4</v>
      </c>
      <c r="M421" s="640">
        <v>2</v>
      </c>
      <c r="N421" s="640">
        <v>2</v>
      </c>
      <c r="O421" s="641">
        <v>1</v>
      </c>
      <c r="P421" s="759">
        <v>422</v>
      </c>
      <c r="Q421" s="662" t="s">
        <v>67</v>
      </c>
      <c r="R421" s="415">
        <v>11</v>
      </c>
      <c r="S421" s="674">
        <v>20000</v>
      </c>
      <c r="T421" s="674">
        <v>0</v>
      </c>
      <c r="U421" s="674">
        <v>60000</v>
      </c>
      <c r="V421" s="674">
        <v>60000</v>
      </c>
      <c r="W421" s="697">
        <v>60000</v>
      </c>
    </row>
    <row r="422" spans="2:23" ht="15" hidden="1" customHeight="1" x14ac:dyDescent="0.25">
      <c r="B422" s="97" t="s">
        <v>105</v>
      </c>
      <c r="C422" s="456" t="s">
        <v>275</v>
      </c>
      <c r="D422" s="11" t="s">
        <v>236</v>
      </c>
      <c r="E422" s="8" t="s">
        <v>6</v>
      </c>
      <c r="F422" s="10"/>
      <c r="G422" s="10"/>
      <c r="H422" s="9" t="s">
        <v>41</v>
      </c>
      <c r="I422" s="13" t="s">
        <v>46</v>
      </c>
      <c r="J422" s="29" t="s">
        <v>10</v>
      </c>
      <c r="K422" s="30" t="s">
        <v>278</v>
      </c>
      <c r="L422" s="30">
        <v>4</v>
      </c>
      <c r="M422" s="640">
        <v>2</v>
      </c>
      <c r="N422" s="640">
        <v>2</v>
      </c>
      <c r="O422" s="641">
        <v>2</v>
      </c>
      <c r="P422" s="759">
        <v>422</v>
      </c>
      <c r="Q422" s="662" t="s">
        <v>68</v>
      </c>
      <c r="R422" s="415">
        <v>11</v>
      </c>
      <c r="S422" s="674">
        <v>10000</v>
      </c>
      <c r="T422" s="674">
        <v>0</v>
      </c>
      <c r="U422" s="674">
        <v>20000</v>
      </c>
      <c r="V422" s="674">
        <v>30000</v>
      </c>
      <c r="W422" s="697">
        <v>30000</v>
      </c>
    </row>
    <row r="423" spans="2:23" ht="15" hidden="1" customHeight="1" x14ac:dyDescent="0.25">
      <c r="B423" s="97" t="s">
        <v>105</v>
      </c>
      <c r="C423" s="456" t="s">
        <v>275</v>
      </c>
      <c r="D423" s="11" t="s">
        <v>236</v>
      </c>
      <c r="E423" s="8" t="s">
        <v>6</v>
      </c>
      <c r="F423" s="10"/>
      <c r="G423" s="10"/>
      <c r="H423" s="9" t="s">
        <v>41</v>
      </c>
      <c r="I423" s="13" t="s">
        <v>46</v>
      </c>
      <c r="J423" s="29" t="s">
        <v>10</v>
      </c>
      <c r="K423" s="30" t="s">
        <v>278</v>
      </c>
      <c r="L423" s="30">
        <v>4</v>
      </c>
      <c r="M423" s="640">
        <v>2</v>
      </c>
      <c r="N423" s="640">
        <v>2</v>
      </c>
      <c r="O423" s="641">
        <v>7</v>
      </c>
      <c r="P423" s="759">
        <v>422</v>
      </c>
      <c r="Q423" s="662" t="s">
        <v>70</v>
      </c>
      <c r="R423" s="415">
        <v>11</v>
      </c>
      <c r="S423" s="674">
        <v>20000</v>
      </c>
      <c r="T423" s="674">
        <v>0</v>
      </c>
      <c r="U423" s="674">
        <v>20000</v>
      </c>
      <c r="V423" s="674">
        <v>20000</v>
      </c>
      <c r="W423" s="697">
        <v>30000</v>
      </c>
    </row>
    <row r="424" spans="2:23" ht="24" hidden="1" customHeight="1" x14ac:dyDescent="0.25">
      <c r="B424" s="97" t="s">
        <v>105</v>
      </c>
      <c r="C424" s="456" t="s">
        <v>275</v>
      </c>
      <c r="D424" s="11" t="s">
        <v>236</v>
      </c>
      <c r="E424" s="8" t="s">
        <v>6</v>
      </c>
      <c r="F424" s="8" t="s">
        <v>7</v>
      </c>
      <c r="G424" s="8" t="s">
        <v>8</v>
      </c>
      <c r="H424" s="9" t="s">
        <v>41</v>
      </c>
      <c r="I424" s="10" t="s">
        <v>46</v>
      </c>
      <c r="J424" s="64" t="s">
        <v>10</v>
      </c>
      <c r="K424" s="65" t="s">
        <v>62</v>
      </c>
      <c r="L424" s="65"/>
      <c r="M424" s="66"/>
      <c r="N424" s="66"/>
      <c r="O424" s="66"/>
      <c r="P424" s="67"/>
      <c r="Q424" s="68" t="s">
        <v>279</v>
      </c>
      <c r="R424" s="419">
        <v>11</v>
      </c>
      <c r="S424" s="696">
        <f>SUM(S425:S432)</f>
        <v>2820000</v>
      </c>
      <c r="T424" s="945">
        <f t="shared" ref="T424" si="205">SUM(T425:T432)</f>
        <v>141302</v>
      </c>
      <c r="U424" s="945">
        <f>SUM(U425:U432)</f>
        <v>180000</v>
      </c>
      <c r="V424" s="945">
        <f t="shared" ref="V424" si="206">SUM(V425:V432)</f>
        <v>435000</v>
      </c>
      <c r="W424" s="696">
        <f t="shared" ref="W424" si="207">SUM(W425:W432)</f>
        <v>400000</v>
      </c>
    </row>
    <row r="425" spans="2:23" ht="15" hidden="1" customHeight="1" x14ac:dyDescent="0.25">
      <c r="B425" s="97" t="s">
        <v>105</v>
      </c>
      <c r="C425" s="456" t="s">
        <v>275</v>
      </c>
      <c r="D425" s="11" t="s">
        <v>236</v>
      </c>
      <c r="E425" s="8" t="s">
        <v>6</v>
      </c>
      <c r="F425" s="10"/>
      <c r="G425" s="10"/>
      <c r="H425" s="9" t="s">
        <v>41</v>
      </c>
      <c r="I425" s="10" t="s">
        <v>46</v>
      </c>
      <c r="J425" s="657" t="s">
        <v>10</v>
      </c>
      <c r="K425" s="658" t="s">
        <v>62</v>
      </c>
      <c r="L425" s="760">
        <v>3</v>
      </c>
      <c r="M425" s="761">
        <v>2</v>
      </c>
      <c r="N425" s="761">
        <v>1</v>
      </c>
      <c r="O425" s="664">
        <v>1</v>
      </c>
      <c r="P425" s="762">
        <v>321</v>
      </c>
      <c r="Q425" s="763" t="s">
        <v>17</v>
      </c>
      <c r="R425" s="422">
        <v>11</v>
      </c>
      <c r="S425" s="674">
        <v>20000</v>
      </c>
      <c r="T425" s="674">
        <v>8016</v>
      </c>
      <c r="U425" s="674">
        <v>30000</v>
      </c>
      <c r="V425" s="674">
        <v>30000</v>
      </c>
      <c r="W425" s="697">
        <v>40000</v>
      </c>
    </row>
    <row r="426" spans="2:23" ht="15" hidden="1" customHeight="1" x14ac:dyDescent="0.25">
      <c r="B426" s="97" t="s">
        <v>105</v>
      </c>
      <c r="C426" s="456" t="s">
        <v>275</v>
      </c>
      <c r="D426" s="11" t="s">
        <v>236</v>
      </c>
      <c r="E426" s="8" t="s">
        <v>6</v>
      </c>
      <c r="F426" s="10"/>
      <c r="G426" s="10"/>
      <c r="H426" s="9" t="s">
        <v>41</v>
      </c>
      <c r="I426" s="10" t="s">
        <v>46</v>
      </c>
      <c r="J426" s="657" t="s">
        <v>10</v>
      </c>
      <c r="K426" s="658" t="s">
        <v>62</v>
      </c>
      <c r="L426" s="764">
        <v>3</v>
      </c>
      <c r="M426" s="765">
        <v>2</v>
      </c>
      <c r="N426" s="765">
        <v>3</v>
      </c>
      <c r="O426" s="765">
        <v>7</v>
      </c>
      <c r="P426" s="699">
        <v>323</v>
      </c>
      <c r="Q426" s="72" t="s">
        <v>30</v>
      </c>
      <c r="R426" s="766">
        <v>11</v>
      </c>
      <c r="S426" s="674">
        <v>1650000</v>
      </c>
      <c r="T426" s="674">
        <v>105123</v>
      </c>
      <c r="U426" s="674"/>
      <c r="V426" s="674">
        <v>100000</v>
      </c>
      <c r="W426" s="697">
        <v>100000</v>
      </c>
    </row>
    <row r="427" spans="2:23" ht="15" hidden="1" customHeight="1" x14ac:dyDescent="0.25">
      <c r="B427" s="97" t="s">
        <v>105</v>
      </c>
      <c r="C427" s="456" t="s">
        <v>275</v>
      </c>
      <c r="D427" s="11" t="s">
        <v>236</v>
      </c>
      <c r="E427" s="8" t="s">
        <v>6</v>
      </c>
      <c r="F427" s="10"/>
      <c r="G427" s="10"/>
      <c r="H427" s="9" t="s">
        <v>41</v>
      </c>
      <c r="I427" s="10" t="s">
        <v>46</v>
      </c>
      <c r="J427" s="657" t="s">
        <v>10</v>
      </c>
      <c r="K427" s="658" t="s">
        <v>62</v>
      </c>
      <c r="L427" s="764">
        <v>3</v>
      </c>
      <c r="M427" s="765">
        <v>2</v>
      </c>
      <c r="N427" s="765">
        <v>3</v>
      </c>
      <c r="O427" s="765">
        <v>9</v>
      </c>
      <c r="P427" s="699">
        <v>323</v>
      </c>
      <c r="Q427" s="72" t="s">
        <v>31</v>
      </c>
      <c r="R427" s="766">
        <v>11</v>
      </c>
      <c r="S427" s="674">
        <v>25000</v>
      </c>
      <c r="T427" s="674">
        <v>0</v>
      </c>
      <c r="U427" s="674">
        <v>20000</v>
      </c>
      <c r="V427" s="674">
        <v>25000</v>
      </c>
      <c r="W427" s="697">
        <v>30000</v>
      </c>
    </row>
    <row r="428" spans="2:23" ht="15" hidden="1" customHeight="1" x14ac:dyDescent="0.25">
      <c r="B428" s="97" t="s">
        <v>105</v>
      </c>
      <c r="C428" s="456" t="s">
        <v>275</v>
      </c>
      <c r="D428" s="11" t="s">
        <v>236</v>
      </c>
      <c r="E428" s="8" t="s">
        <v>6</v>
      </c>
      <c r="F428" s="10"/>
      <c r="G428" s="10"/>
      <c r="H428" s="9" t="s">
        <v>41</v>
      </c>
      <c r="I428" s="10" t="s">
        <v>46</v>
      </c>
      <c r="J428" s="657" t="s">
        <v>10</v>
      </c>
      <c r="K428" s="658" t="s">
        <v>62</v>
      </c>
      <c r="L428" s="764">
        <v>3</v>
      </c>
      <c r="M428" s="765">
        <v>2</v>
      </c>
      <c r="N428" s="765">
        <v>4</v>
      </c>
      <c r="O428" s="765">
        <v>1</v>
      </c>
      <c r="P428" s="699">
        <v>324</v>
      </c>
      <c r="Q428" s="72" t="s">
        <v>47</v>
      </c>
      <c r="R428" s="766">
        <v>11</v>
      </c>
      <c r="S428" s="674">
        <v>25000</v>
      </c>
      <c r="T428" s="674">
        <v>4724</v>
      </c>
      <c r="U428" s="674">
        <v>30000</v>
      </c>
      <c r="V428" s="674">
        <v>30000</v>
      </c>
      <c r="W428" s="697">
        <v>30000</v>
      </c>
    </row>
    <row r="429" spans="2:23" ht="15" hidden="1" customHeight="1" x14ac:dyDescent="0.25">
      <c r="B429" s="97" t="s">
        <v>105</v>
      </c>
      <c r="C429" s="456" t="s">
        <v>275</v>
      </c>
      <c r="D429" s="11" t="s">
        <v>236</v>
      </c>
      <c r="E429" s="8" t="s">
        <v>6</v>
      </c>
      <c r="F429" s="10"/>
      <c r="G429" s="10"/>
      <c r="H429" s="9" t="s">
        <v>41</v>
      </c>
      <c r="I429" s="10" t="s">
        <v>46</v>
      </c>
      <c r="J429" s="657" t="s">
        <v>10</v>
      </c>
      <c r="K429" s="658" t="s">
        <v>62</v>
      </c>
      <c r="L429" s="764">
        <v>3</v>
      </c>
      <c r="M429" s="765">
        <v>2</v>
      </c>
      <c r="N429" s="765">
        <v>9</v>
      </c>
      <c r="O429" s="765">
        <v>1</v>
      </c>
      <c r="P429" s="699">
        <v>329</v>
      </c>
      <c r="Q429" s="40" t="s">
        <v>39</v>
      </c>
      <c r="R429" s="766">
        <v>11</v>
      </c>
      <c r="S429" s="674">
        <v>100000</v>
      </c>
      <c r="T429" s="674">
        <v>0</v>
      </c>
      <c r="U429" s="674">
        <v>100000</v>
      </c>
      <c r="V429" s="674">
        <v>100000</v>
      </c>
      <c r="W429" s="697">
        <v>100000</v>
      </c>
    </row>
    <row r="430" spans="2:23" ht="17.25" hidden="1" customHeight="1" x14ac:dyDescent="0.25">
      <c r="B430" s="97" t="s">
        <v>105</v>
      </c>
      <c r="C430" s="456" t="s">
        <v>275</v>
      </c>
      <c r="D430" s="11" t="s">
        <v>236</v>
      </c>
      <c r="E430" s="8" t="s">
        <v>6</v>
      </c>
      <c r="F430" s="10"/>
      <c r="G430" s="10"/>
      <c r="H430" s="9" t="s">
        <v>41</v>
      </c>
      <c r="I430" s="10" t="s">
        <v>46</v>
      </c>
      <c r="J430" s="52" t="s">
        <v>10</v>
      </c>
      <c r="K430" s="53" t="s">
        <v>62</v>
      </c>
      <c r="L430" s="57">
        <v>3</v>
      </c>
      <c r="M430" s="58">
        <v>6</v>
      </c>
      <c r="N430" s="58">
        <v>3</v>
      </c>
      <c r="O430" s="58">
        <v>1</v>
      </c>
      <c r="P430" s="53">
        <v>363</v>
      </c>
      <c r="Q430" s="56" t="s">
        <v>60</v>
      </c>
      <c r="R430" s="417">
        <v>11</v>
      </c>
      <c r="S430" s="674"/>
      <c r="T430" s="674">
        <v>0</v>
      </c>
      <c r="U430" s="674"/>
      <c r="V430" s="674"/>
      <c r="W430" s="697"/>
    </row>
    <row r="431" spans="2:23" ht="15" hidden="1" customHeight="1" x14ac:dyDescent="0.25">
      <c r="B431" s="456" t="s">
        <v>105</v>
      </c>
      <c r="C431" s="456" t="s">
        <v>275</v>
      </c>
      <c r="D431" s="11" t="s">
        <v>236</v>
      </c>
      <c r="E431" s="8" t="s">
        <v>6</v>
      </c>
      <c r="F431" s="10"/>
      <c r="G431" s="10"/>
      <c r="H431" s="9" t="s">
        <v>41</v>
      </c>
      <c r="I431" s="13" t="s">
        <v>46</v>
      </c>
      <c r="J431" s="52" t="s">
        <v>10</v>
      </c>
      <c r="K431" s="57" t="s">
        <v>62</v>
      </c>
      <c r="L431" s="20">
        <v>3</v>
      </c>
      <c r="M431" s="12">
        <v>6</v>
      </c>
      <c r="N431" s="12">
        <v>3</v>
      </c>
      <c r="O431" s="38">
        <v>2</v>
      </c>
      <c r="P431" s="25">
        <v>363</v>
      </c>
      <c r="Q431" s="61" t="s">
        <v>56</v>
      </c>
      <c r="R431" s="417">
        <v>11</v>
      </c>
      <c r="S431" s="674">
        <v>0</v>
      </c>
      <c r="T431" s="674"/>
      <c r="U431" s="674"/>
      <c r="V431" s="674">
        <v>50000</v>
      </c>
      <c r="W431" s="697"/>
    </row>
    <row r="432" spans="2:23" ht="25.5" hidden="1" customHeight="1" x14ac:dyDescent="0.25">
      <c r="B432" s="456" t="s">
        <v>105</v>
      </c>
      <c r="C432" s="456" t="s">
        <v>275</v>
      </c>
      <c r="D432" s="11" t="s">
        <v>236</v>
      </c>
      <c r="E432" s="8" t="s">
        <v>6</v>
      </c>
      <c r="F432" s="10"/>
      <c r="G432" s="10"/>
      <c r="H432" s="9" t="s">
        <v>41</v>
      </c>
      <c r="I432" s="13" t="s">
        <v>46</v>
      </c>
      <c r="J432" s="657" t="s">
        <v>10</v>
      </c>
      <c r="K432" s="768" t="s">
        <v>62</v>
      </c>
      <c r="L432" s="701">
        <v>3</v>
      </c>
      <c r="M432" s="702">
        <v>6</v>
      </c>
      <c r="N432" s="702">
        <v>6</v>
      </c>
      <c r="O432" s="641">
        <v>1</v>
      </c>
      <c r="P432" s="923">
        <v>366</v>
      </c>
      <c r="Q432" s="825" t="s">
        <v>309</v>
      </c>
      <c r="R432" s="766">
        <v>11</v>
      </c>
      <c r="S432" s="674">
        <v>1000000</v>
      </c>
      <c r="T432" s="674">
        <v>23439</v>
      </c>
      <c r="U432" s="674"/>
      <c r="V432" s="674">
        <v>100000</v>
      </c>
      <c r="W432" s="697">
        <v>100000</v>
      </c>
    </row>
    <row r="433" spans="2:23" ht="25.5" hidden="1" customHeight="1" x14ac:dyDescent="0.25">
      <c r="B433" s="456" t="s">
        <v>105</v>
      </c>
      <c r="C433" s="456" t="s">
        <v>275</v>
      </c>
      <c r="D433" s="11" t="s">
        <v>236</v>
      </c>
      <c r="E433" s="8" t="s">
        <v>6</v>
      </c>
      <c r="F433" s="13" t="s">
        <v>7</v>
      </c>
      <c r="G433" s="13" t="s">
        <v>8</v>
      </c>
      <c r="H433" s="9" t="s">
        <v>41</v>
      </c>
      <c r="I433" s="13" t="s">
        <v>46</v>
      </c>
      <c r="J433" s="64" t="s">
        <v>10</v>
      </c>
      <c r="K433" s="65" t="s">
        <v>62</v>
      </c>
      <c r="L433" s="65"/>
      <c r="M433" s="66"/>
      <c r="N433" s="66"/>
      <c r="O433" s="66"/>
      <c r="P433" s="67"/>
      <c r="Q433" s="68" t="s">
        <v>279</v>
      </c>
      <c r="R433" s="420">
        <v>43</v>
      </c>
      <c r="S433" s="696">
        <f t="shared" ref="S433:T433" si="208">SUM(S434:S436)</f>
        <v>0</v>
      </c>
      <c r="T433" s="945">
        <f t="shared" si="208"/>
        <v>0</v>
      </c>
      <c r="U433" s="945">
        <f>SUM(U434:U436)</f>
        <v>3700000</v>
      </c>
      <c r="V433" s="945">
        <f t="shared" ref="V433:W433" si="209">SUM(V434:V436)</f>
        <v>3400000</v>
      </c>
      <c r="W433" s="696">
        <f t="shared" si="209"/>
        <v>2900000</v>
      </c>
    </row>
    <row r="434" spans="2:23" ht="17.25" hidden="1" customHeight="1" x14ac:dyDescent="0.25">
      <c r="B434" s="456" t="s">
        <v>105</v>
      </c>
      <c r="C434" s="456" t="s">
        <v>275</v>
      </c>
      <c r="D434" s="11" t="s">
        <v>236</v>
      </c>
      <c r="E434" s="8" t="s">
        <v>6</v>
      </c>
      <c r="F434" s="10"/>
      <c r="G434" s="10"/>
      <c r="H434" s="9" t="s">
        <v>41</v>
      </c>
      <c r="I434" s="13" t="s">
        <v>46</v>
      </c>
      <c r="J434" s="971" t="s">
        <v>10</v>
      </c>
      <c r="K434" s="972" t="s">
        <v>62</v>
      </c>
      <c r="L434" s="973">
        <v>3</v>
      </c>
      <c r="M434" s="974">
        <v>2</v>
      </c>
      <c r="N434" s="974">
        <v>3</v>
      </c>
      <c r="O434" s="974">
        <v>7</v>
      </c>
      <c r="P434" s="975">
        <v>323</v>
      </c>
      <c r="Q434" s="976" t="s">
        <v>30</v>
      </c>
      <c r="R434" s="739">
        <v>43</v>
      </c>
      <c r="S434" s="977">
        <v>0</v>
      </c>
      <c r="T434" s="977"/>
      <c r="U434" s="977">
        <v>1700000</v>
      </c>
      <c r="V434" s="977">
        <v>1600000</v>
      </c>
      <c r="W434" s="978">
        <v>1600000</v>
      </c>
    </row>
    <row r="435" spans="2:23" ht="18" hidden="1" customHeight="1" x14ac:dyDescent="0.25">
      <c r="B435" s="456" t="s">
        <v>105</v>
      </c>
      <c r="C435" s="456" t="s">
        <v>275</v>
      </c>
      <c r="D435" s="11" t="s">
        <v>236</v>
      </c>
      <c r="E435" s="8" t="s">
        <v>6</v>
      </c>
      <c r="F435" s="10"/>
      <c r="G435" s="10"/>
      <c r="H435" s="9" t="s">
        <v>41</v>
      </c>
      <c r="I435" s="13" t="s">
        <v>46</v>
      </c>
      <c r="J435" s="971" t="s">
        <v>10</v>
      </c>
      <c r="K435" s="979" t="s">
        <v>62</v>
      </c>
      <c r="L435" s="980">
        <v>3</v>
      </c>
      <c r="M435" s="981">
        <v>6</v>
      </c>
      <c r="N435" s="981">
        <v>3</v>
      </c>
      <c r="O435" s="982">
        <v>2</v>
      </c>
      <c r="P435" s="983">
        <v>363</v>
      </c>
      <c r="Q435" s="984" t="s">
        <v>56</v>
      </c>
      <c r="R435" s="739">
        <v>43</v>
      </c>
      <c r="S435" s="977">
        <v>0</v>
      </c>
      <c r="T435" s="977"/>
      <c r="U435" s="977">
        <v>500000</v>
      </c>
      <c r="V435" s="977">
        <v>400000</v>
      </c>
      <c r="W435" s="978">
        <v>200000</v>
      </c>
    </row>
    <row r="436" spans="2:23" ht="24" hidden="1" customHeight="1" x14ac:dyDescent="0.25">
      <c r="B436" s="456" t="s">
        <v>105</v>
      </c>
      <c r="C436" s="456" t="s">
        <v>275</v>
      </c>
      <c r="D436" s="11" t="s">
        <v>236</v>
      </c>
      <c r="E436" s="8" t="s">
        <v>6</v>
      </c>
      <c r="F436" s="10"/>
      <c r="G436" s="10"/>
      <c r="H436" s="9" t="s">
        <v>41</v>
      </c>
      <c r="I436" s="13" t="s">
        <v>46</v>
      </c>
      <c r="J436" s="971" t="s">
        <v>10</v>
      </c>
      <c r="K436" s="979" t="s">
        <v>62</v>
      </c>
      <c r="L436" s="985">
        <v>3</v>
      </c>
      <c r="M436" s="986">
        <v>6</v>
      </c>
      <c r="N436" s="986">
        <v>6</v>
      </c>
      <c r="O436" s="982">
        <v>1</v>
      </c>
      <c r="P436" s="987">
        <v>366</v>
      </c>
      <c r="Q436" s="988" t="s">
        <v>309</v>
      </c>
      <c r="R436" s="739">
        <v>43</v>
      </c>
      <c r="S436" s="977">
        <v>0</v>
      </c>
      <c r="T436" s="977"/>
      <c r="U436" s="977">
        <v>1500000</v>
      </c>
      <c r="V436" s="977">
        <v>1400000</v>
      </c>
      <c r="W436" s="978">
        <v>1100000</v>
      </c>
    </row>
    <row r="437" spans="2:23" ht="25.5" hidden="1" customHeight="1" x14ac:dyDescent="0.25">
      <c r="B437" s="97" t="s">
        <v>105</v>
      </c>
      <c r="C437" s="456" t="s">
        <v>275</v>
      </c>
      <c r="D437" s="11" t="s">
        <v>236</v>
      </c>
      <c r="E437" s="8" t="s">
        <v>6</v>
      </c>
      <c r="F437" s="8" t="s">
        <v>7</v>
      </c>
      <c r="G437" s="8" t="s">
        <v>8</v>
      </c>
      <c r="H437" s="9" t="s">
        <v>41</v>
      </c>
      <c r="I437" s="13" t="s">
        <v>46</v>
      </c>
      <c r="J437" s="47" t="s">
        <v>49</v>
      </c>
      <c r="K437" s="48" t="s">
        <v>51</v>
      </c>
      <c r="L437" s="48"/>
      <c r="M437" s="49"/>
      <c r="N437" s="49"/>
      <c r="O437" s="49"/>
      <c r="P437" s="50"/>
      <c r="Q437" s="51" t="s">
        <v>280</v>
      </c>
      <c r="R437" s="416">
        <v>11</v>
      </c>
      <c r="S437" s="681">
        <f>SUM(S438:S448)</f>
        <v>280000</v>
      </c>
      <c r="T437" s="952">
        <f t="shared" ref="T437" si="210">SUM(T438:T448)</f>
        <v>166587</v>
      </c>
      <c r="U437" s="952">
        <f t="shared" ref="U437" si="211">SUM(U438:U448)</f>
        <v>0</v>
      </c>
      <c r="V437" s="952">
        <f>SUM(V438:V448)</f>
        <v>0</v>
      </c>
      <c r="W437" s="681">
        <f t="shared" ref="W437" si="212">SUM(W438:W448)</f>
        <v>0</v>
      </c>
    </row>
    <row r="438" spans="2:23" ht="15" hidden="1" customHeight="1" x14ac:dyDescent="0.25">
      <c r="B438" s="97" t="s">
        <v>105</v>
      </c>
      <c r="C438" s="456" t="s">
        <v>275</v>
      </c>
      <c r="D438" s="11" t="s">
        <v>236</v>
      </c>
      <c r="E438" s="8" t="s">
        <v>6</v>
      </c>
      <c r="F438" s="10"/>
      <c r="G438" s="10"/>
      <c r="H438" s="9" t="s">
        <v>41</v>
      </c>
      <c r="I438" s="13" t="s">
        <v>46</v>
      </c>
      <c r="J438" s="657" t="s">
        <v>49</v>
      </c>
      <c r="K438" s="658" t="s">
        <v>51</v>
      </c>
      <c r="L438" s="760">
        <v>3</v>
      </c>
      <c r="M438" s="761">
        <v>2</v>
      </c>
      <c r="N438" s="761">
        <v>3</v>
      </c>
      <c r="O438" s="664">
        <v>2</v>
      </c>
      <c r="P438" s="762">
        <v>323</v>
      </c>
      <c r="Q438" s="674" t="s">
        <v>65</v>
      </c>
      <c r="R438" s="908">
        <v>11</v>
      </c>
      <c r="S438" s="697">
        <v>50000</v>
      </c>
      <c r="T438" s="674">
        <v>28125</v>
      </c>
      <c r="U438" s="697"/>
      <c r="V438" s="697"/>
      <c r="W438" s="697"/>
    </row>
    <row r="439" spans="2:23" ht="15" hidden="1" customHeight="1" x14ac:dyDescent="0.25">
      <c r="B439" s="97" t="s">
        <v>105</v>
      </c>
      <c r="C439" s="456" t="s">
        <v>275</v>
      </c>
      <c r="D439" s="11" t="s">
        <v>236</v>
      </c>
      <c r="E439" s="8" t="s">
        <v>6</v>
      </c>
      <c r="F439" s="10"/>
      <c r="G439" s="10"/>
      <c r="H439" s="9" t="s">
        <v>41</v>
      </c>
      <c r="I439" s="13" t="s">
        <v>46</v>
      </c>
      <c r="J439" s="52" t="s">
        <v>49</v>
      </c>
      <c r="K439" s="53" t="s">
        <v>51</v>
      </c>
      <c r="L439" s="54">
        <v>3</v>
      </c>
      <c r="M439" s="55">
        <v>2</v>
      </c>
      <c r="N439" s="55">
        <v>3</v>
      </c>
      <c r="O439" s="55">
        <v>5</v>
      </c>
      <c r="P439" s="23">
        <v>323</v>
      </c>
      <c r="Q439" s="674" t="s">
        <v>52</v>
      </c>
      <c r="R439" s="908">
        <v>11</v>
      </c>
      <c r="S439" s="697">
        <v>50000</v>
      </c>
      <c r="T439" s="674">
        <v>79375</v>
      </c>
      <c r="U439" s="697"/>
      <c r="V439" s="697"/>
      <c r="W439" s="697"/>
    </row>
    <row r="440" spans="2:23" ht="15" hidden="1" customHeight="1" x14ac:dyDescent="0.25">
      <c r="B440" s="97" t="s">
        <v>105</v>
      </c>
      <c r="C440" s="456" t="s">
        <v>275</v>
      </c>
      <c r="D440" s="11" t="s">
        <v>236</v>
      </c>
      <c r="E440" s="8" t="s">
        <v>6</v>
      </c>
      <c r="F440" s="10"/>
      <c r="G440" s="10"/>
      <c r="H440" s="9" t="s">
        <v>41</v>
      </c>
      <c r="I440" s="13" t="s">
        <v>46</v>
      </c>
      <c r="J440" s="52" t="s">
        <v>49</v>
      </c>
      <c r="K440" s="53" t="s">
        <v>51</v>
      </c>
      <c r="L440" s="57">
        <v>3</v>
      </c>
      <c r="M440" s="58">
        <v>2</v>
      </c>
      <c r="N440" s="58">
        <v>3</v>
      </c>
      <c r="O440" s="58">
        <v>7</v>
      </c>
      <c r="P440" s="25">
        <v>323</v>
      </c>
      <c r="Q440" s="37" t="s">
        <v>30</v>
      </c>
      <c r="R440" s="417">
        <v>11</v>
      </c>
      <c r="S440" s="697">
        <v>10000</v>
      </c>
      <c r="T440" s="674">
        <v>0</v>
      </c>
      <c r="U440" s="697"/>
      <c r="V440" s="697"/>
      <c r="W440" s="697"/>
    </row>
    <row r="441" spans="2:23" ht="15" hidden="1" customHeight="1" x14ac:dyDescent="0.25">
      <c r="B441" s="97" t="s">
        <v>105</v>
      </c>
      <c r="C441" s="456" t="s">
        <v>275</v>
      </c>
      <c r="D441" s="11" t="s">
        <v>236</v>
      </c>
      <c r="E441" s="8" t="s">
        <v>6</v>
      </c>
      <c r="F441" s="10"/>
      <c r="G441" s="10"/>
      <c r="H441" s="9" t="s">
        <v>41</v>
      </c>
      <c r="I441" s="13" t="s">
        <v>46</v>
      </c>
      <c r="J441" s="657" t="s">
        <v>49</v>
      </c>
      <c r="K441" s="658" t="s">
        <v>51</v>
      </c>
      <c r="L441" s="659">
        <v>3</v>
      </c>
      <c r="M441" s="660">
        <v>2</v>
      </c>
      <c r="N441" s="660">
        <v>3</v>
      </c>
      <c r="O441" s="660">
        <v>8</v>
      </c>
      <c r="P441" s="628">
        <v>323</v>
      </c>
      <c r="Q441" s="767" t="s">
        <v>38</v>
      </c>
      <c r="R441" s="766">
        <v>11</v>
      </c>
      <c r="S441" s="697">
        <v>10000</v>
      </c>
      <c r="T441" s="674">
        <v>0</v>
      </c>
      <c r="U441" s="697"/>
      <c r="V441" s="697"/>
      <c r="W441" s="697"/>
    </row>
    <row r="442" spans="2:23" ht="15" hidden="1" customHeight="1" x14ac:dyDescent="0.25">
      <c r="B442" s="97" t="s">
        <v>105</v>
      </c>
      <c r="C442" s="456" t="s">
        <v>275</v>
      </c>
      <c r="D442" s="11" t="s">
        <v>236</v>
      </c>
      <c r="E442" s="8" t="s">
        <v>6</v>
      </c>
      <c r="F442" s="10"/>
      <c r="G442" s="10"/>
      <c r="H442" s="9" t="s">
        <v>41</v>
      </c>
      <c r="I442" s="13" t="s">
        <v>46</v>
      </c>
      <c r="J442" s="657" t="s">
        <v>49</v>
      </c>
      <c r="K442" s="658" t="s">
        <v>51</v>
      </c>
      <c r="L442" s="659">
        <v>3</v>
      </c>
      <c r="M442" s="660">
        <v>2</v>
      </c>
      <c r="N442" s="660">
        <v>4</v>
      </c>
      <c r="O442" s="660">
        <v>1</v>
      </c>
      <c r="P442" s="628">
        <v>324</v>
      </c>
      <c r="Q442" s="661" t="s">
        <v>47</v>
      </c>
      <c r="R442" s="415">
        <v>11</v>
      </c>
      <c r="S442" s="697">
        <v>10000</v>
      </c>
      <c r="T442" s="674">
        <v>0</v>
      </c>
      <c r="U442" s="697"/>
      <c r="V442" s="697"/>
      <c r="W442" s="697"/>
    </row>
    <row r="443" spans="2:23" ht="15" hidden="1" customHeight="1" x14ac:dyDescent="0.25">
      <c r="B443" s="97" t="s">
        <v>105</v>
      </c>
      <c r="C443" s="456" t="s">
        <v>275</v>
      </c>
      <c r="D443" s="11" t="s">
        <v>236</v>
      </c>
      <c r="E443" s="8" t="s">
        <v>6</v>
      </c>
      <c r="F443" s="10"/>
      <c r="G443" s="10"/>
      <c r="H443" s="9" t="s">
        <v>41</v>
      </c>
      <c r="I443" s="13" t="s">
        <v>46</v>
      </c>
      <c r="J443" s="657" t="s">
        <v>49</v>
      </c>
      <c r="K443" s="658" t="s">
        <v>51</v>
      </c>
      <c r="L443" s="659">
        <v>3</v>
      </c>
      <c r="M443" s="660">
        <v>2</v>
      </c>
      <c r="N443" s="660">
        <v>9</v>
      </c>
      <c r="O443" s="660">
        <v>1</v>
      </c>
      <c r="P443" s="628">
        <v>329</v>
      </c>
      <c r="Q443" s="40" t="s">
        <v>39</v>
      </c>
      <c r="R443" s="415">
        <v>11</v>
      </c>
      <c r="S443" s="697">
        <v>10000</v>
      </c>
      <c r="T443" s="674">
        <v>9087</v>
      </c>
      <c r="U443" s="697"/>
      <c r="V443" s="697"/>
      <c r="W443" s="697"/>
    </row>
    <row r="444" spans="2:23" ht="15" hidden="1" customHeight="1" x14ac:dyDescent="0.25">
      <c r="B444" s="97" t="s">
        <v>105</v>
      </c>
      <c r="C444" s="456" t="s">
        <v>275</v>
      </c>
      <c r="D444" s="11" t="s">
        <v>236</v>
      </c>
      <c r="E444" s="8" t="s">
        <v>6</v>
      </c>
      <c r="F444" s="10"/>
      <c r="G444" s="10"/>
      <c r="H444" s="9" t="s">
        <v>41</v>
      </c>
      <c r="I444" s="13" t="s">
        <v>46</v>
      </c>
      <c r="J444" s="657" t="s">
        <v>49</v>
      </c>
      <c r="K444" s="658" t="s">
        <v>51</v>
      </c>
      <c r="L444" s="659">
        <v>3</v>
      </c>
      <c r="M444" s="660">
        <v>6</v>
      </c>
      <c r="N444" s="660">
        <v>3</v>
      </c>
      <c r="O444" s="660">
        <v>1</v>
      </c>
      <c r="P444" s="628">
        <v>363</v>
      </c>
      <c r="Q444" s="662" t="s">
        <v>60</v>
      </c>
      <c r="R444" s="415">
        <v>11</v>
      </c>
      <c r="S444" s="697"/>
      <c r="T444" s="674">
        <v>0</v>
      </c>
      <c r="U444" s="697"/>
      <c r="V444" s="697"/>
      <c r="W444" s="697"/>
    </row>
    <row r="445" spans="2:23" ht="25.5" hidden="1" customHeight="1" x14ac:dyDescent="0.25">
      <c r="B445" s="97" t="s">
        <v>105</v>
      </c>
      <c r="C445" s="456" t="s">
        <v>275</v>
      </c>
      <c r="D445" s="11" t="s">
        <v>236</v>
      </c>
      <c r="E445" s="8" t="s">
        <v>6</v>
      </c>
      <c r="F445" s="10"/>
      <c r="G445" s="10"/>
      <c r="H445" s="9" t="s">
        <v>41</v>
      </c>
      <c r="I445" s="13" t="s">
        <v>46</v>
      </c>
      <c r="J445" s="657" t="s">
        <v>49</v>
      </c>
      <c r="K445" s="658" t="s">
        <v>51</v>
      </c>
      <c r="L445" s="659">
        <v>3</v>
      </c>
      <c r="M445" s="660">
        <v>6</v>
      </c>
      <c r="N445" s="660">
        <v>6</v>
      </c>
      <c r="O445" s="660">
        <v>1</v>
      </c>
      <c r="P445" s="628">
        <v>366</v>
      </c>
      <c r="Q445" s="662" t="s">
        <v>309</v>
      </c>
      <c r="R445" s="415">
        <v>11</v>
      </c>
      <c r="S445" s="697">
        <v>50000</v>
      </c>
      <c r="T445" s="674">
        <v>50000</v>
      </c>
      <c r="U445" s="697"/>
      <c r="V445" s="697"/>
      <c r="W445" s="697"/>
    </row>
    <row r="446" spans="2:23" ht="25.5" hidden="1" customHeight="1" x14ac:dyDescent="0.25">
      <c r="B446" s="97" t="s">
        <v>105</v>
      </c>
      <c r="C446" s="456" t="s">
        <v>275</v>
      </c>
      <c r="D446" s="11" t="s">
        <v>236</v>
      </c>
      <c r="E446" s="8" t="s">
        <v>6</v>
      </c>
      <c r="F446" s="13"/>
      <c r="G446" s="13"/>
      <c r="H446" s="9" t="s">
        <v>41</v>
      </c>
      <c r="I446" s="13" t="s">
        <v>46</v>
      </c>
      <c r="J446" s="971" t="s">
        <v>49</v>
      </c>
      <c r="K446" s="972" t="s">
        <v>51</v>
      </c>
      <c r="L446" s="989">
        <v>3</v>
      </c>
      <c r="M446" s="990">
        <v>6</v>
      </c>
      <c r="N446" s="990">
        <v>6</v>
      </c>
      <c r="O446" s="990">
        <v>2</v>
      </c>
      <c r="P446" s="991">
        <v>366</v>
      </c>
      <c r="Q446" s="992" t="s">
        <v>366</v>
      </c>
      <c r="R446" s="993">
        <v>11</v>
      </c>
      <c r="S446" s="978"/>
      <c r="T446" s="977"/>
      <c r="U446" s="978"/>
      <c r="V446" s="978"/>
      <c r="W446" s="978"/>
    </row>
    <row r="447" spans="2:23" ht="15" hidden="1" customHeight="1" x14ac:dyDescent="0.25">
      <c r="B447" s="97" t="s">
        <v>105</v>
      </c>
      <c r="C447" s="456" t="s">
        <v>275</v>
      </c>
      <c r="D447" s="11" t="s">
        <v>236</v>
      </c>
      <c r="E447" s="8" t="s">
        <v>6</v>
      </c>
      <c r="F447" s="10"/>
      <c r="G447" s="10"/>
      <c r="H447" s="9" t="s">
        <v>41</v>
      </c>
      <c r="I447" s="13" t="s">
        <v>46</v>
      </c>
      <c r="J447" s="52" t="s">
        <v>49</v>
      </c>
      <c r="K447" s="53" t="s">
        <v>51</v>
      </c>
      <c r="L447" s="57">
        <v>4</v>
      </c>
      <c r="M447" s="58">
        <v>1</v>
      </c>
      <c r="N447" s="58">
        <v>2</v>
      </c>
      <c r="O447" s="714">
        <v>3</v>
      </c>
      <c r="P447" s="53">
        <v>412</v>
      </c>
      <c r="Q447" s="56" t="s">
        <v>53</v>
      </c>
      <c r="R447" s="417">
        <v>11</v>
      </c>
      <c r="S447" s="697">
        <v>50000</v>
      </c>
      <c r="T447" s="674">
        <v>0</v>
      </c>
      <c r="U447" s="697"/>
      <c r="V447" s="697"/>
      <c r="W447" s="697"/>
    </row>
    <row r="448" spans="2:23" ht="15" hidden="1" customHeight="1" x14ac:dyDescent="0.25">
      <c r="B448" s="97" t="s">
        <v>105</v>
      </c>
      <c r="C448" s="456" t="s">
        <v>275</v>
      </c>
      <c r="D448" s="11" t="s">
        <v>236</v>
      </c>
      <c r="E448" s="8" t="s">
        <v>6</v>
      </c>
      <c r="F448" s="10"/>
      <c r="G448" s="10"/>
      <c r="H448" s="9" t="s">
        <v>41</v>
      </c>
      <c r="I448" s="13" t="s">
        <v>46</v>
      </c>
      <c r="J448" s="657" t="s">
        <v>49</v>
      </c>
      <c r="K448" s="658" t="s">
        <v>51</v>
      </c>
      <c r="L448" s="768">
        <v>4</v>
      </c>
      <c r="M448" s="769">
        <v>2</v>
      </c>
      <c r="N448" s="769">
        <v>6</v>
      </c>
      <c r="O448" s="769">
        <v>2</v>
      </c>
      <c r="P448" s="33">
        <v>426</v>
      </c>
      <c r="Q448" s="697" t="s">
        <v>73</v>
      </c>
      <c r="R448" s="909">
        <v>11</v>
      </c>
      <c r="S448" s="697">
        <v>40000</v>
      </c>
      <c r="T448" s="697">
        <v>0</v>
      </c>
      <c r="U448" s="697"/>
      <c r="V448" s="697"/>
      <c r="W448" s="697"/>
    </row>
    <row r="449" spans="2:26" ht="25.5" hidden="1" customHeight="1" x14ac:dyDescent="0.25">
      <c r="B449" s="97" t="s">
        <v>105</v>
      </c>
      <c r="C449" s="456" t="s">
        <v>275</v>
      </c>
      <c r="D449" s="11" t="s">
        <v>236</v>
      </c>
      <c r="E449" s="8" t="s">
        <v>6</v>
      </c>
      <c r="F449" s="8" t="s">
        <v>7</v>
      </c>
      <c r="G449" s="8" t="s">
        <v>8</v>
      </c>
      <c r="H449" s="9" t="s">
        <v>41</v>
      </c>
      <c r="I449" s="13" t="s">
        <v>46</v>
      </c>
      <c r="J449" s="47" t="s">
        <v>49</v>
      </c>
      <c r="K449" s="48" t="s">
        <v>51</v>
      </c>
      <c r="L449" s="48"/>
      <c r="M449" s="49"/>
      <c r="N449" s="49"/>
      <c r="O449" s="49"/>
      <c r="P449" s="50"/>
      <c r="Q449" s="51" t="s">
        <v>280</v>
      </c>
      <c r="R449" s="420">
        <v>43</v>
      </c>
      <c r="S449" s="681">
        <f>SUM(S450:S459)</f>
        <v>2000000</v>
      </c>
      <c r="T449" s="952">
        <f t="shared" ref="T449" si="213">SUM(T450:T459)</f>
        <v>958000</v>
      </c>
      <c r="U449" s="952">
        <f>SUM(U450:U459)</f>
        <v>4110000</v>
      </c>
      <c r="V449" s="952">
        <f t="shared" ref="V449:W449" si="214">SUM(V450:V459)</f>
        <v>3360000</v>
      </c>
      <c r="W449" s="681">
        <f t="shared" si="214"/>
        <v>3410000</v>
      </c>
    </row>
    <row r="450" spans="2:26" ht="15" hidden="1" customHeight="1" x14ac:dyDescent="0.25">
      <c r="B450" s="97" t="s">
        <v>105</v>
      </c>
      <c r="C450" s="456" t="s">
        <v>275</v>
      </c>
      <c r="D450" s="11" t="s">
        <v>236</v>
      </c>
      <c r="E450" s="8" t="s">
        <v>6</v>
      </c>
      <c r="F450" s="10"/>
      <c r="G450" s="10"/>
      <c r="H450" s="9" t="s">
        <v>41</v>
      </c>
      <c r="I450" s="13" t="s">
        <v>46</v>
      </c>
      <c r="J450" s="657" t="s">
        <v>49</v>
      </c>
      <c r="K450" s="658" t="s">
        <v>51</v>
      </c>
      <c r="L450" s="760">
        <v>3</v>
      </c>
      <c r="M450" s="761">
        <v>2</v>
      </c>
      <c r="N450" s="761">
        <v>3</v>
      </c>
      <c r="O450" s="664">
        <v>2</v>
      </c>
      <c r="P450" s="762">
        <v>323</v>
      </c>
      <c r="Q450" s="674" t="s">
        <v>65</v>
      </c>
      <c r="R450" s="739">
        <v>43</v>
      </c>
      <c r="S450" s="697">
        <v>250000</v>
      </c>
      <c r="T450" s="674">
        <v>232500</v>
      </c>
      <c r="U450" s="697">
        <v>330000</v>
      </c>
      <c r="V450" s="697">
        <v>330000</v>
      </c>
      <c r="W450" s="697">
        <v>330000</v>
      </c>
    </row>
    <row r="451" spans="2:26" ht="15" hidden="1" customHeight="1" x14ac:dyDescent="0.25">
      <c r="B451" s="97" t="s">
        <v>105</v>
      </c>
      <c r="C451" s="456" t="s">
        <v>275</v>
      </c>
      <c r="D451" s="11" t="s">
        <v>236</v>
      </c>
      <c r="E451" s="8" t="s">
        <v>6</v>
      </c>
      <c r="F451" s="10"/>
      <c r="G451" s="10"/>
      <c r="H451" s="9" t="s">
        <v>41</v>
      </c>
      <c r="I451" s="13" t="s">
        <v>46</v>
      </c>
      <c r="J451" s="657" t="s">
        <v>49</v>
      </c>
      <c r="K451" s="658" t="s">
        <v>51</v>
      </c>
      <c r="L451" s="764">
        <v>3</v>
      </c>
      <c r="M451" s="765">
        <v>2</v>
      </c>
      <c r="N451" s="765">
        <v>3</v>
      </c>
      <c r="O451" s="765">
        <v>5</v>
      </c>
      <c r="P451" s="699">
        <v>323</v>
      </c>
      <c r="Q451" s="674" t="s">
        <v>52</v>
      </c>
      <c r="R451" s="739">
        <v>43</v>
      </c>
      <c r="S451" s="697">
        <v>600000</v>
      </c>
      <c r="T451" s="674">
        <v>649500</v>
      </c>
      <c r="U451" s="697">
        <v>750000</v>
      </c>
      <c r="V451" s="697">
        <v>750000</v>
      </c>
      <c r="W451" s="697">
        <v>750000</v>
      </c>
    </row>
    <row r="452" spans="2:26" ht="15" hidden="1" customHeight="1" x14ac:dyDescent="0.25">
      <c r="B452" s="97" t="s">
        <v>105</v>
      </c>
      <c r="C452" s="456" t="s">
        <v>275</v>
      </c>
      <c r="D452" s="11" t="s">
        <v>236</v>
      </c>
      <c r="E452" s="8" t="s">
        <v>6</v>
      </c>
      <c r="F452" s="10"/>
      <c r="G452" s="10"/>
      <c r="H452" s="9" t="s">
        <v>41</v>
      </c>
      <c r="I452" s="13" t="s">
        <v>46</v>
      </c>
      <c r="J452" s="657" t="s">
        <v>49</v>
      </c>
      <c r="K452" s="658" t="s">
        <v>51</v>
      </c>
      <c r="L452" s="768">
        <v>3</v>
      </c>
      <c r="M452" s="769">
        <v>2</v>
      </c>
      <c r="N452" s="769">
        <v>3</v>
      </c>
      <c r="O452" s="769">
        <v>7</v>
      </c>
      <c r="P452" s="33">
        <v>323</v>
      </c>
      <c r="Q452" s="72" t="s">
        <v>30</v>
      </c>
      <c r="R452" s="739">
        <v>43</v>
      </c>
      <c r="S452" s="697">
        <v>390000</v>
      </c>
      <c r="T452" s="674">
        <v>0</v>
      </c>
      <c r="U452" s="697">
        <v>490000</v>
      </c>
      <c r="V452" s="697">
        <v>490000</v>
      </c>
      <c r="W452" s="697">
        <v>490000</v>
      </c>
    </row>
    <row r="453" spans="2:26" ht="15" hidden="1" customHeight="1" x14ac:dyDescent="0.25">
      <c r="B453" s="97" t="s">
        <v>105</v>
      </c>
      <c r="C453" s="456" t="s">
        <v>275</v>
      </c>
      <c r="D453" s="11" t="s">
        <v>236</v>
      </c>
      <c r="E453" s="8" t="s">
        <v>6</v>
      </c>
      <c r="F453" s="10"/>
      <c r="G453" s="10"/>
      <c r="H453" s="9" t="s">
        <v>41</v>
      </c>
      <c r="I453" s="13" t="s">
        <v>46</v>
      </c>
      <c r="J453" s="657" t="s">
        <v>49</v>
      </c>
      <c r="K453" s="658" t="s">
        <v>51</v>
      </c>
      <c r="L453" s="659">
        <v>3</v>
      </c>
      <c r="M453" s="660">
        <v>2</v>
      </c>
      <c r="N453" s="660">
        <v>3</v>
      </c>
      <c r="O453" s="660">
        <v>8</v>
      </c>
      <c r="P453" s="628">
        <v>323</v>
      </c>
      <c r="Q453" s="767" t="s">
        <v>38</v>
      </c>
      <c r="R453" s="739">
        <v>43</v>
      </c>
      <c r="S453" s="697">
        <v>40000</v>
      </c>
      <c r="T453" s="674">
        <v>0</v>
      </c>
      <c r="U453" s="697">
        <v>120000</v>
      </c>
      <c r="V453" s="697">
        <v>120000</v>
      </c>
      <c r="W453" s="697">
        <v>120000</v>
      </c>
    </row>
    <row r="454" spans="2:26" ht="15" hidden="1" customHeight="1" x14ac:dyDescent="0.25">
      <c r="B454" s="97" t="s">
        <v>105</v>
      </c>
      <c r="C454" s="456" t="s">
        <v>275</v>
      </c>
      <c r="D454" s="11" t="s">
        <v>236</v>
      </c>
      <c r="E454" s="8" t="s">
        <v>6</v>
      </c>
      <c r="F454" s="10"/>
      <c r="G454" s="10"/>
      <c r="H454" s="9" t="s">
        <v>41</v>
      </c>
      <c r="I454" s="13" t="s">
        <v>46</v>
      </c>
      <c r="J454" s="657" t="s">
        <v>49</v>
      </c>
      <c r="K454" s="658" t="s">
        <v>51</v>
      </c>
      <c r="L454" s="659">
        <v>3</v>
      </c>
      <c r="M454" s="660">
        <v>2</v>
      </c>
      <c r="N454" s="660">
        <v>4</v>
      </c>
      <c r="O454" s="660">
        <v>1</v>
      </c>
      <c r="P454" s="628">
        <v>324</v>
      </c>
      <c r="Q454" s="661" t="s">
        <v>47</v>
      </c>
      <c r="R454" s="739">
        <v>43</v>
      </c>
      <c r="S454" s="697">
        <v>10000</v>
      </c>
      <c r="T454" s="674">
        <v>0</v>
      </c>
      <c r="U454" s="697">
        <v>30000</v>
      </c>
      <c r="V454" s="697">
        <v>30000</v>
      </c>
      <c r="W454" s="697">
        <v>30000</v>
      </c>
    </row>
    <row r="455" spans="2:26" ht="15" hidden="1" customHeight="1" x14ac:dyDescent="0.25">
      <c r="B455" s="97" t="s">
        <v>105</v>
      </c>
      <c r="C455" s="456" t="s">
        <v>275</v>
      </c>
      <c r="D455" s="11" t="s">
        <v>236</v>
      </c>
      <c r="E455" s="8" t="s">
        <v>6</v>
      </c>
      <c r="F455" s="10"/>
      <c r="G455" s="10"/>
      <c r="H455" s="9" t="s">
        <v>41</v>
      </c>
      <c r="I455" s="13" t="s">
        <v>46</v>
      </c>
      <c r="J455" s="657" t="s">
        <v>49</v>
      </c>
      <c r="K455" s="658" t="s">
        <v>51</v>
      </c>
      <c r="L455" s="659">
        <v>3</v>
      </c>
      <c r="M455" s="660">
        <v>2</v>
      </c>
      <c r="N455" s="660">
        <v>9</v>
      </c>
      <c r="O455" s="660">
        <v>1</v>
      </c>
      <c r="P455" s="628">
        <v>329</v>
      </c>
      <c r="Q455" s="40" t="s">
        <v>39</v>
      </c>
      <c r="R455" s="739">
        <v>43</v>
      </c>
      <c r="S455" s="697">
        <v>10000</v>
      </c>
      <c r="T455" s="674">
        <v>0</v>
      </c>
      <c r="U455" s="697">
        <v>30000</v>
      </c>
      <c r="V455" s="697">
        <v>30000</v>
      </c>
      <c r="W455" s="697">
        <v>30000</v>
      </c>
    </row>
    <row r="456" spans="2:26" ht="25.5" hidden="1" customHeight="1" x14ac:dyDescent="0.25">
      <c r="B456" s="97" t="s">
        <v>105</v>
      </c>
      <c r="C456" s="456" t="s">
        <v>275</v>
      </c>
      <c r="D456" s="11" t="s">
        <v>236</v>
      </c>
      <c r="E456" s="8" t="s">
        <v>6</v>
      </c>
      <c r="F456" s="10"/>
      <c r="G456" s="10"/>
      <c r="H456" s="9" t="s">
        <v>41</v>
      </c>
      <c r="I456" s="13" t="s">
        <v>46</v>
      </c>
      <c r="J456" s="657" t="s">
        <v>49</v>
      </c>
      <c r="K456" s="658" t="s">
        <v>51</v>
      </c>
      <c r="L456" s="659">
        <v>3</v>
      </c>
      <c r="M456" s="660">
        <v>6</v>
      </c>
      <c r="N456" s="660">
        <v>6</v>
      </c>
      <c r="O456" s="660">
        <v>1</v>
      </c>
      <c r="P456" s="628">
        <v>366</v>
      </c>
      <c r="Q456" s="662" t="s">
        <v>309</v>
      </c>
      <c r="R456" s="739">
        <v>43</v>
      </c>
      <c r="S456" s="697">
        <v>400000</v>
      </c>
      <c r="T456" s="674">
        <v>76000</v>
      </c>
      <c r="U456" s="697">
        <v>700000</v>
      </c>
      <c r="V456" s="697">
        <v>700000</v>
      </c>
      <c r="W456" s="697">
        <v>800000</v>
      </c>
    </row>
    <row r="457" spans="2:26" ht="25.5" hidden="1" customHeight="1" x14ac:dyDescent="0.25">
      <c r="B457" s="97" t="s">
        <v>105</v>
      </c>
      <c r="C457" s="456" t="s">
        <v>275</v>
      </c>
      <c r="D457" s="11" t="s">
        <v>236</v>
      </c>
      <c r="E457" s="8" t="s">
        <v>6</v>
      </c>
      <c r="F457" s="13"/>
      <c r="G457" s="13"/>
      <c r="H457" s="9" t="s">
        <v>41</v>
      </c>
      <c r="I457" s="13" t="s">
        <v>46</v>
      </c>
      <c r="J457" s="971" t="s">
        <v>49</v>
      </c>
      <c r="K457" s="972" t="s">
        <v>51</v>
      </c>
      <c r="L457" s="989">
        <v>3</v>
      </c>
      <c r="M457" s="990">
        <v>6</v>
      </c>
      <c r="N457" s="990">
        <v>6</v>
      </c>
      <c r="O457" s="990">
        <v>2</v>
      </c>
      <c r="P457" s="991">
        <v>366</v>
      </c>
      <c r="Q457" s="992" t="s">
        <v>366</v>
      </c>
      <c r="R457" s="739">
        <v>43</v>
      </c>
      <c r="S457" s="978"/>
      <c r="T457" s="977"/>
      <c r="U457" s="978">
        <v>400000</v>
      </c>
      <c r="V457" s="978">
        <v>300000</v>
      </c>
      <c r="W457" s="978">
        <v>200000</v>
      </c>
    </row>
    <row r="458" spans="2:26" ht="15" hidden="1" customHeight="1" x14ac:dyDescent="0.25">
      <c r="B458" s="97" t="s">
        <v>105</v>
      </c>
      <c r="C458" s="456" t="s">
        <v>275</v>
      </c>
      <c r="D458" s="11" t="s">
        <v>236</v>
      </c>
      <c r="E458" s="8" t="s">
        <v>6</v>
      </c>
      <c r="F458" s="10"/>
      <c r="G458" s="10"/>
      <c r="H458" s="9" t="s">
        <v>41</v>
      </c>
      <c r="I458" s="13" t="s">
        <v>46</v>
      </c>
      <c r="J458" s="657" t="s">
        <v>49</v>
      </c>
      <c r="K458" s="658" t="s">
        <v>51</v>
      </c>
      <c r="L458" s="768">
        <v>4</v>
      </c>
      <c r="M458" s="769">
        <v>1</v>
      </c>
      <c r="N458" s="769">
        <v>2</v>
      </c>
      <c r="O458" s="759">
        <v>3</v>
      </c>
      <c r="P458" s="658">
        <v>412</v>
      </c>
      <c r="Q458" s="924" t="s">
        <v>53</v>
      </c>
      <c r="R458" s="739">
        <v>43</v>
      </c>
      <c r="S458" s="697">
        <v>50000</v>
      </c>
      <c r="T458" s="674">
        <v>0</v>
      </c>
      <c r="U458" s="697">
        <v>260000</v>
      </c>
      <c r="V458" s="697">
        <v>110000</v>
      </c>
      <c r="W458" s="697">
        <v>110000</v>
      </c>
    </row>
    <row r="459" spans="2:26" ht="15" hidden="1" customHeight="1" x14ac:dyDescent="0.25">
      <c r="B459" s="97" t="s">
        <v>105</v>
      </c>
      <c r="C459" s="456" t="s">
        <v>275</v>
      </c>
      <c r="D459" s="11" t="s">
        <v>236</v>
      </c>
      <c r="E459" s="8" t="s">
        <v>6</v>
      </c>
      <c r="F459" s="10"/>
      <c r="G459" s="10"/>
      <c r="H459" s="9" t="s">
        <v>41</v>
      </c>
      <c r="I459" s="13" t="s">
        <v>46</v>
      </c>
      <c r="J459" s="657" t="s">
        <v>49</v>
      </c>
      <c r="K459" s="658" t="s">
        <v>51</v>
      </c>
      <c r="L459" s="768">
        <v>4</v>
      </c>
      <c r="M459" s="769">
        <v>2</v>
      </c>
      <c r="N459" s="769">
        <v>6</v>
      </c>
      <c r="O459" s="769">
        <v>2</v>
      </c>
      <c r="P459" s="33">
        <v>426</v>
      </c>
      <c r="Q459" s="697" t="s">
        <v>73</v>
      </c>
      <c r="R459" s="739">
        <v>43</v>
      </c>
      <c r="S459" s="697">
        <v>250000</v>
      </c>
      <c r="T459" s="697">
        <v>0</v>
      </c>
      <c r="U459" s="697">
        <v>1000000</v>
      </c>
      <c r="V459" s="697">
        <v>500000</v>
      </c>
      <c r="W459" s="697">
        <v>550000</v>
      </c>
    </row>
    <row r="460" spans="2:26" ht="25.5" hidden="1" x14ac:dyDescent="0.25">
      <c r="B460" s="97" t="s">
        <v>105</v>
      </c>
      <c r="C460" s="456" t="s">
        <v>275</v>
      </c>
      <c r="D460" s="11" t="s">
        <v>236</v>
      </c>
      <c r="E460" s="8" t="s">
        <v>6</v>
      </c>
      <c r="F460" s="8" t="s">
        <v>7</v>
      </c>
      <c r="G460" s="8" t="s">
        <v>8</v>
      </c>
      <c r="H460" s="9" t="s">
        <v>41</v>
      </c>
      <c r="I460" s="13" t="s">
        <v>46</v>
      </c>
      <c r="J460" s="14" t="s">
        <v>146</v>
      </c>
      <c r="K460" s="15" t="s">
        <v>367</v>
      </c>
      <c r="L460" s="15"/>
      <c r="M460" s="16"/>
      <c r="N460" s="16"/>
      <c r="O460" s="16"/>
      <c r="P460" s="17"/>
      <c r="Q460" s="18" t="s">
        <v>362</v>
      </c>
      <c r="R460" s="141">
        <v>12</v>
      </c>
      <c r="S460" s="472">
        <f>SUM(S461:S464)</f>
        <v>0</v>
      </c>
      <c r="T460" s="670">
        <f t="shared" ref="T460:W460" si="215">SUM(T461:T464)</f>
        <v>0</v>
      </c>
      <c r="U460" s="670">
        <f t="shared" si="215"/>
        <v>178000</v>
      </c>
      <c r="V460" s="670">
        <f t="shared" si="215"/>
        <v>205500</v>
      </c>
      <c r="W460" s="472">
        <f t="shared" si="215"/>
        <v>44000</v>
      </c>
    </row>
    <row r="461" spans="2:26" ht="16.5" hidden="1" customHeight="1" x14ac:dyDescent="0.25">
      <c r="B461" s="97" t="s">
        <v>105</v>
      </c>
      <c r="C461" s="456" t="s">
        <v>275</v>
      </c>
      <c r="D461" s="11" t="s">
        <v>236</v>
      </c>
      <c r="E461" s="8" t="s">
        <v>6</v>
      </c>
      <c r="F461" s="10"/>
      <c r="G461" s="10"/>
      <c r="H461" s="9" t="s">
        <v>41</v>
      </c>
      <c r="I461" s="13" t="s">
        <v>46</v>
      </c>
      <c r="J461" s="19" t="s">
        <v>146</v>
      </c>
      <c r="K461" s="20" t="s">
        <v>367</v>
      </c>
      <c r="L461" s="21">
        <v>3</v>
      </c>
      <c r="M461" s="22">
        <v>1</v>
      </c>
      <c r="N461" s="22">
        <v>1</v>
      </c>
      <c r="O461" s="22">
        <v>1</v>
      </c>
      <c r="P461" s="23">
        <v>311</v>
      </c>
      <c r="Q461" s="24" t="s">
        <v>12</v>
      </c>
      <c r="R461" s="455">
        <v>12</v>
      </c>
      <c r="S461" s="674"/>
      <c r="T461" s="674"/>
      <c r="U461" s="674">
        <v>140000</v>
      </c>
      <c r="V461" s="674">
        <v>162000</v>
      </c>
      <c r="W461" s="697">
        <v>32000</v>
      </c>
      <c r="X461" s="735"/>
      <c r="Y461" s="735"/>
      <c r="Z461" s="735"/>
    </row>
    <row r="462" spans="2:26" ht="16.5" hidden="1" customHeight="1" x14ac:dyDescent="0.25">
      <c r="B462" s="97" t="s">
        <v>105</v>
      </c>
      <c r="C462" s="456" t="s">
        <v>275</v>
      </c>
      <c r="D462" s="11" t="s">
        <v>236</v>
      </c>
      <c r="E462" s="8" t="s">
        <v>6</v>
      </c>
      <c r="F462" s="10"/>
      <c r="G462" s="10"/>
      <c r="H462" s="9" t="s">
        <v>41</v>
      </c>
      <c r="I462" s="13" t="s">
        <v>46</v>
      </c>
      <c r="J462" s="19" t="s">
        <v>146</v>
      </c>
      <c r="K462" s="20" t="s">
        <v>367</v>
      </c>
      <c r="L462" s="20">
        <v>3</v>
      </c>
      <c r="M462" s="12">
        <v>1</v>
      </c>
      <c r="N462" s="12">
        <v>2</v>
      </c>
      <c r="O462" s="12">
        <v>1</v>
      </c>
      <c r="P462" s="25">
        <v>312</v>
      </c>
      <c r="Q462" s="24" t="s">
        <v>14</v>
      </c>
      <c r="R462" s="455">
        <v>12</v>
      </c>
      <c r="S462" s="674"/>
      <c r="T462" s="674"/>
      <c r="U462" s="674">
        <v>10000</v>
      </c>
      <c r="V462" s="674">
        <v>10000</v>
      </c>
      <c r="W462" s="697">
        <v>5000</v>
      </c>
    </row>
    <row r="463" spans="2:26" ht="15" hidden="1" customHeight="1" x14ac:dyDescent="0.25">
      <c r="B463" s="97" t="s">
        <v>105</v>
      </c>
      <c r="C463" s="456" t="s">
        <v>275</v>
      </c>
      <c r="D463" s="11" t="s">
        <v>236</v>
      </c>
      <c r="E463" s="8" t="s">
        <v>6</v>
      </c>
      <c r="F463" s="10"/>
      <c r="G463" s="10"/>
      <c r="H463" s="9" t="s">
        <v>41</v>
      </c>
      <c r="I463" s="13" t="s">
        <v>46</v>
      </c>
      <c r="J463" s="19" t="s">
        <v>146</v>
      </c>
      <c r="K463" s="20" t="s">
        <v>367</v>
      </c>
      <c r="L463" s="20">
        <v>3</v>
      </c>
      <c r="M463" s="12">
        <v>1</v>
      </c>
      <c r="N463" s="12">
        <v>3</v>
      </c>
      <c r="O463" s="12">
        <v>2</v>
      </c>
      <c r="P463" s="25">
        <v>313</v>
      </c>
      <c r="Q463" s="24" t="s">
        <v>15</v>
      </c>
      <c r="R463" s="455">
        <v>12</v>
      </c>
      <c r="S463" s="674"/>
      <c r="T463" s="674"/>
      <c r="U463" s="674">
        <v>25000</v>
      </c>
      <c r="V463" s="674">
        <v>30000</v>
      </c>
      <c r="W463" s="697">
        <v>6000</v>
      </c>
    </row>
    <row r="464" spans="2:26" ht="14.25" hidden="1" customHeight="1" x14ac:dyDescent="0.25">
      <c r="B464" s="97" t="s">
        <v>105</v>
      </c>
      <c r="C464" s="456" t="s">
        <v>275</v>
      </c>
      <c r="D464" s="11" t="s">
        <v>236</v>
      </c>
      <c r="E464" s="8" t="s">
        <v>6</v>
      </c>
      <c r="F464" s="10"/>
      <c r="G464" s="10"/>
      <c r="H464" s="9" t="s">
        <v>41</v>
      </c>
      <c r="I464" s="13" t="s">
        <v>46</v>
      </c>
      <c r="J464" s="19" t="s">
        <v>146</v>
      </c>
      <c r="K464" s="20" t="s">
        <v>367</v>
      </c>
      <c r="L464" s="20">
        <v>3</v>
      </c>
      <c r="M464" s="12">
        <v>1</v>
      </c>
      <c r="N464" s="12">
        <v>3</v>
      </c>
      <c r="O464" s="12">
        <v>3</v>
      </c>
      <c r="P464" s="25">
        <v>313</v>
      </c>
      <c r="Q464" s="24" t="s">
        <v>16</v>
      </c>
      <c r="R464" s="455">
        <v>12</v>
      </c>
      <c r="S464" s="674"/>
      <c r="T464" s="674"/>
      <c r="U464" s="674">
        <v>3000</v>
      </c>
      <c r="V464" s="674">
        <v>3500</v>
      </c>
      <c r="W464" s="697">
        <v>1000</v>
      </c>
    </row>
    <row r="465" spans="2:26" ht="25.5" hidden="1" x14ac:dyDescent="0.25">
      <c r="B465" s="97" t="s">
        <v>105</v>
      </c>
      <c r="C465" s="456" t="s">
        <v>275</v>
      </c>
      <c r="D465" s="11" t="s">
        <v>236</v>
      </c>
      <c r="E465" s="8" t="s">
        <v>6</v>
      </c>
      <c r="F465" s="8" t="s">
        <v>7</v>
      </c>
      <c r="G465" s="8" t="s">
        <v>8</v>
      </c>
      <c r="H465" s="9" t="s">
        <v>41</v>
      </c>
      <c r="I465" s="13" t="s">
        <v>46</v>
      </c>
      <c r="J465" s="14" t="s">
        <v>146</v>
      </c>
      <c r="K465" s="15" t="s">
        <v>367</v>
      </c>
      <c r="L465" s="15"/>
      <c r="M465" s="16"/>
      <c r="N465" s="16"/>
      <c r="O465" s="16"/>
      <c r="P465" s="17"/>
      <c r="Q465" s="18" t="s">
        <v>362</v>
      </c>
      <c r="R465" s="1032">
        <v>564</v>
      </c>
      <c r="S465" s="472">
        <f>SUM(S466:S473)</f>
        <v>0</v>
      </c>
      <c r="T465" s="670">
        <f t="shared" ref="T465:W465" si="216">SUM(T466:T473)</f>
        <v>0</v>
      </c>
      <c r="U465" s="670">
        <f t="shared" si="216"/>
        <v>868000</v>
      </c>
      <c r="V465" s="670">
        <f t="shared" si="216"/>
        <v>838500</v>
      </c>
      <c r="W465" s="472">
        <f t="shared" si="216"/>
        <v>113500</v>
      </c>
    </row>
    <row r="466" spans="2:26" ht="16.5" hidden="1" customHeight="1" x14ac:dyDescent="0.25">
      <c r="B466" s="97" t="s">
        <v>105</v>
      </c>
      <c r="C466" s="456" t="s">
        <v>275</v>
      </c>
      <c r="D466" s="11" t="s">
        <v>236</v>
      </c>
      <c r="E466" s="8" t="s">
        <v>6</v>
      </c>
      <c r="F466" s="10"/>
      <c r="G466" s="10"/>
      <c r="H466" s="9" t="s">
        <v>41</v>
      </c>
      <c r="I466" s="13" t="s">
        <v>46</v>
      </c>
      <c r="J466" s="19" t="s">
        <v>146</v>
      </c>
      <c r="K466" s="20" t="s">
        <v>367</v>
      </c>
      <c r="L466" s="21">
        <v>3</v>
      </c>
      <c r="M466" s="22">
        <v>1</v>
      </c>
      <c r="N466" s="22">
        <v>1</v>
      </c>
      <c r="O466" s="22">
        <v>1</v>
      </c>
      <c r="P466" s="23">
        <v>311</v>
      </c>
      <c r="Q466" s="24" t="s">
        <v>12</v>
      </c>
      <c r="R466" s="1033">
        <v>564</v>
      </c>
      <c r="S466" s="674"/>
      <c r="T466" s="674"/>
      <c r="U466" s="674">
        <v>70000</v>
      </c>
      <c r="V466" s="674">
        <v>90000</v>
      </c>
      <c r="W466" s="697">
        <v>20000</v>
      </c>
      <c r="X466" s="735"/>
      <c r="Y466" s="735"/>
      <c r="Z466" s="735"/>
    </row>
    <row r="467" spans="2:26" ht="16.5" hidden="1" customHeight="1" x14ac:dyDescent="0.25">
      <c r="B467" s="97" t="s">
        <v>105</v>
      </c>
      <c r="C467" s="456" t="s">
        <v>275</v>
      </c>
      <c r="D467" s="11" t="s">
        <v>236</v>
      </c>
      <c r="E467" s="8" t="s">
        <v>6</v>
      </c>
      <c r="F467" s="10"/>
      <c r="G467" s="10"/>
      <c r="H467" s="9" t="s">
        <v>41</v>
      </c>
      <c r="I467" s="13" t="s">
        <v>46</v>
      </c>
      <c r="J467" s="19" t="s">
        <v>146</v>
      </c>
      <c r="K467" s="20" t="s">
        <v>367</v>
      </c>
      <c r="L467" s="20">
        <v>3</v>
      </c>
      <c r="M467" s="12">
        <v>1</v>
      </c>
      <c r="N467" s="12">
        <v>2</v>
      </c>
      <c r="O467" s="12">
        <v>1</v>
      </c>
      <c r="P467" s="25">
        <v>312</v>
      </c>
      <c r="Q467" s="24" t="s">
        <v>14</v>
      </c>
      <c r="R467" s="1033">
        <v>564</v>
      </c>
      <c r="S467" s="674"/>
      <c r="T467" s="674"/>
      <c r="U467" s="674">
        <v>4000</v>
      </c>
      <c r="V467" s="674">
        <v>5000</v>
      </c>
      <c r="W467" s="697">
        <v>1000</v>
      </c>
    </row>
    <row r="468" spans="2:26" ht="15" hidden="1" customHeight="1" x14ac:dyDescent="0.25">
      <c r="B468" s="97" t="s">
        <v>105</v>
      </c>
      <c r="C468" s="456" t="s">
        <v>275</v>
      </c>
      <c r="D468" s="11" t="s">
        <v>236</v>
      </c>
      <c r="E468" s="8" t="s">
        <v>6</v>
      </c>
      <c r="F468" s="10"/>
      <c r="G468" s="10"/>
      <c r="H468" s="9" t="s">
        <v>41</v>
      </c>
      <c r="I468" s="13" t="s">
        <v>46</v>
      </c>
      <c r="J468" s="19" t="s">
        <v>146</v>
      </c>
      <c r="K468" s="20" t="s">
        <v>367</v>
      </c>
      <c r="L468" s="20">
        <v>3</v>
      </c>
      <c r="M468" s="12">
        <v>1</v>
      </c>
      <c r="N468" s="12">
        <v>3</v>
      </c>
      <c r="O468" s="12">
        <v>2</v>
      </c>
      <c r="P468" s="25">
        <v>313</v>
      </c>
      <c r="Q468" s="24" t="s">
        <v>15</v>
      </c>
      <c r="R468" s="1033">
        <v>564</v>
      </c>
      <c r="S468" s="674"/>
      <c r="T468" s="674"/>
      <c r="U468" s="674">
        <v>10000</v>
      </c>
      <c r="V468" s="674">
        <v>15000</v>
      </c>
      <c r="W468" s="697">
        <v>5000</v>
      </c>
    </row>
    <row r="469" spans="2:26" ht="14.25" hidden="1" customHeight="1" x14ac:dyDescent="0.25">
      <c r="B469" s="97" t="s">
        <v>105</v>
      </c>
      <c r="C469" s="456" t="s">
        <v>275</v>
      </c>
      <c r="D469" s="11" t="s">
        <v>236</v>
      </c>
      <c r="E469" s="8" t="s">
        <v>6</v>
      </c>
      <c r="F469" s="10"/>
      <c r="G469" s="10"/>
      <c r="H469" s="9" t="s">
        <v>41</v>
      </c>
      <c r="I469" s="13" t="s">
        <v>46</v>
      </c>
      <c r="J469" s="19" t="s">
        <v>146</v>
      </c>
      <c r="K469" s="20" t="s">
        <v>367</v>
      </c>
      <c r="L469" s="20">
        <v>3</v>
      </c>
      <c r="M469" s="12">
        <v>1</v>
      </c>
      <c r="N469" s="12">
        <v>3</v>
      </c>
      <c r="O469" s="12">
        <v>3</v>
      </c>
      <c r="P469" s="25">
        <v>313</v>
      </c>
      <c r="Q469" s="24" t="s">
        <v>16</v>
      </c>
      <c r="R469" s="1033">
        <v>564</v>
      </c>
      <c r="S469" s="674"/>
      <c r="T469" s="674"/>
      <c r="U469" s="674">
        <v>1000</v>
      </c>
      <c r="V469" s="674">
        <v>1500</v>
      </c>
      <c r="W469" s="697">
        <v>1500</v>
      </c>
    </row>
    <row r="470" spans="2:26" ht="14.25" hidden="1" customHeight="1" x14ac:dyDescent="0.25">
      <c r="B470" s="97" t="s">
        <v>105</v>
      </c>
      <c r="C470" s="456" t="s">
        <v>275</v>
      </c>
      <c r="D470" s="11" t="s">
        <v>236</v>
      </c>
      <c r="E470" s="8" t="s">
        <v>6</v>
      </c>
      <c r="F470" s="10"/>
      <c r="G470" s="10"/>
      <c r="H470" s="9" t="s">
        <v>41</v>
      </c>
      <c r="I470" s="13" t="s">
        <v>46</v>
      </c>
      <c r="J470" s="19" t="s">
        <v>146</v>
      </c>
      <c r="K470" s="20" t="s">
        <v>367</v>
      </c>
      <c r="L470" s="20">
        <v>3</v>
      </c>
      <c r="M470" s="12">
        <v>2</v>
      </c>
      <c r="N470" s="12">
        <v>1</v>
      </c>
      <c r="O470" s="12">
        <v>1</v>
      </c>
      <c r="P470" s="25">
        <v>321</v>
      </c>
      <c r="Q470" s="24" t="s">
        <v>17</v>
      </c>
      <c r="R470" s="1033">
        <v>564</v>
      </c>
      <c r="S470" s="674"/>
      <c r="T470" s="674"/>
      <c r="U470" s="674">
        <v>80000</v>
      </c>
      <c r="V470" s="674">
        <v>80000</v>
      </c>
      <c r="W470" s="697">
        <v>20000</v>
      </c>
    </row>
    <row r="471" spans="2:26" ht="14.25" hidden="1" customHeight="1" x14ac:dyDescent="0.25">
      <c r="B471" s="97" t="s">
        <v>105</v>
      </c>
      <c r="C471" s="456" t="s">
        <v>275</v>
      </c>
      <c r="D471" s="11" t="s">
        <v>236</v>
      </c>
      <c r="E471" s="8" t="s">
        <v>6</v>
      </c>
      <c r="F471" s="10"/>
      <c r="G471" s="10"/>
      <c r="H471" s="9" t="s">
        <v>41</v>
      </c>
      <c r="I471" s="13" t="s">
        <v>46</v>
      </c>
      <c r="J471" s="19" t="s">
        <v>146</v>
      </c>
      <c r="K471" s="20" t="s">
        <v>367</v>
      </c>
      <c r="L471" s="20">
        <v>3</v>
      </c>
      <c r="M471" s="12">
        <v>2</v>
      </c>
      <c r="N471" s="12">
        <v>3</v>
      </c>
      <c r="O471" s="12">
        <v>7</v>
      </c>
      <c r="P471" s="25">
        <v>323</v>
      </c>
      <c r="Q471" s="24" t="s">
        <v>30</v>
      </c>
      <c r="R471" s="1033">
        <v>564</v>
      </c>
      <c r="S471" s="674"/>
      <c r="T471" s="674"/>
      <c r="U471" s="674">
        <v>450000</v>
      </c>
      <c r="V471" s="674">
        <v>440000</v>
      </c>
      <c r="W471" s="697">
        <v>10000</v>
      </c>
    </row>
    <row r="472" spans="2:26" ht="14.25" hidden="1" customHeight="1" x14ac:dyDescent="0.25">
      <c r="B472" s="97" t="s">
        <v>105</v>
      </c>
      <c r="C472" s="456" t="s">
        <v>275</v>
      </c>
      <c r="D472" s="11" t="s">
        <v>236</v>
      </c>
      <c r="E472" s="8" t="s">
        <v>6</v>
      </c>
      <c r="F472" s="10"/>
      <c r="G472" s="10"/>
      <c r="H472" s="9" t="s">
        <v>41</v>
      </c>
      <c r="I472" s="13" t="s">
        <v>46</v>
      </c>
      <c r="J472" s="19" t="s">
        <v>146</v>
      </c>
      <c r="K472" s="20" t="s">
        <v>367</v>
      </c>
      <c r="L472" s="20">
        <v>3</v>
      </c>
      <c r="M472" s="12">
        <v>2</v>
      </c>
      <c r="N472" s="12">
        <v>3</v>
      </c>
      <c r="O472" s="12">
        <v>9</v>
      </c>
      <c r="P472" s="25">
        <v>323</v>
      </c>
      <c r="Q472" s="24" t="s">
        <v>31</v>
      </c>
      <c r="R472" s="1033">
        <v>564</v>
      </c>
      <c r="S472" s="674"/>
      <c r="T472" s="674"/>
      <c r="U472" s="674">
        <v>153000</v>
      </c>
      <c r="V472" s="674">
        <v>153000</v>
      </c>
      <c r="W472" s="697">
        <v>30000</v>
      </c>
    </row>
    <row r="473" spans="2:26" ht="14.25" hidden="1" customHeight="1" x14ac:dyDescent="0.25">
      <c r="B473" s="97" t="s">
        <v>105</v>
      </c>
      <c r="C473" s="456" t="s">
        <v>275</v>
      </c>
      <c r="D473" s="11" t="s">
        <v>236</v>
      </c>
      <c r="E473" s="8" t="s">
        <v>6</v>
      </c>
      <c r="F473" s="10"/>
      <c r="G473" s="10"/>
      <c r="H473" s="9" t="s">
        <v>41</v>
      </c>
      <c r="I473" s="13" t="s">
        <v>46</v>
      </c>
      <c r="J473" s="19" t="s">
        <v>146</v>
      </c>
      <c r="K473" s="20" t="s">
        <v>367</v>
      </c>
      <c r="L473" s="20">
        <v>3</v>
      </c>
      <c r="M473" s="12">
        <v>2</v>
      </c>
      <c r="N473" s="12">
        <v>4</v>
      </c>
      <c r="O473" s="12">
        <v>1</v>
      </c>
      <c r="P473" s="25">
        <v>324</v>
      </c>
      <c r="Q473" s="24" t="s">
        <v>47</v>
      </c>
      <c r="R473" s="1033">
        <v>564</v>
      </c>
      <c r="S473" s="674"/>
      <c r="T473" s="674"/>
      <c r="U473" s="674">
        <v>100000</v>
      </c>
      <c r="V473" s="674">
        <v>54000</v>
      </c>
      <c r="W473" s="697">
        <v>26000</v>
      </c>
    </row>
    <row r="474" spans="2:26" ht="14.25" hidden="1" customHeight="1" x14ac:dyDescent="0.25">
      <c r="B474" s="97"/>
      <c r="C474" s="456"/>
      <c r="D474" s="11"/>
      <c r="E474" s="8"/>
      <c r="F474" s="10"/>
      <c r="G474" s="10"/>
      <c r="H474" s="9"/>
      <c r="I474" s="13"/>
      <c r="J474" s="1028"/>
      <c r="K474" s="22"/>
      <c r="L474" s="22"/>
      <c r="M474" s="22"/>
      <c r="N474" s="22"/>
      <c r="O474" s="22"/>
      <c r="P474" s="22"/>
      <c r="Q474" s="1029"/>
      <c r="R474" s="1030"/>
      <c r="S474" s="830"/>
      <c r="T474" s="830"/>
      <c r="U474" s="830"/>
      <c r="V474" s="830"/>
      <c r="W474" s="830"/>
    </row>
    <row r="475" spans="2:26" ht="15" hidden="1" customHeight="1" x14ac:dyDescent="0.25">
      <c r="B475" s="456"/>
      <c r="C475" s="7"/>
      <c r="D475" s="13"/>
      <c r="E475" s="8"/>
      <c r="F475" s="13"/>
      <c r="G475" s="13"/>
      <c r="H475" s="9"/>
      <c r="I475" s="13"/>
      <c r="J475" s="835"/>
      <c r="K475" s="702"/>
      <c r="L475" s="702"/>
      <c r="M475" s="702"/>
      <c r="N475" s="702"/>
      <c r="O475" s="702"/>
      <c r="P475" s="702"/>
      <c r="Q475" s="833"/>
      <c r="R475" s="836"/>
      <c r="S475" s="469"/>
      <c r="T475" s="950"/>
      <c r="U475" s="950"/>
      <c r="V475" s="950"/>
      <c r="W475" s="950"/>
    </row>
    <row r="476" spans="2:26" ht="15" hidden="1" customHeight="1" x14ac:dyDescent="0.25">
      <c r="B476" s="173" t="s">
        <v>105</v>
      </c>
      <c r="C476" s="173" t="s">
        <v>289</v>
      </c>
      <c r="D476" s="770"/>
      <c r="E476" s="99" t="s">
        <v>6</v>
      </c>
      <c r="F476" s="99" t="s">
        <v>7</v>
      </c>
      <c r="G476" s="99" t="s">
        <v>8</v>
      </c>
      <c r="H476" s="138"/>
      <c r="I476" s="101"/>
      <c r="J476" s="771"/>
      <c r="K476" s="772"/>
      <c r="L476" s="773" t="s">
        <v>49</v>
      </c>
      <c r="M476" s="774"/>
      <c r="N476" s="774"/>
      <c r="O476" s="774"/>
      <c r="P476" s="774"/>
      <c r="Q476" s="775" t="s">
        <v>290</v>
      </c>
      <c r="R476" s="776"/>
      <c r="S476" s="777">
        <f>S485+S521</f>
        <v>28055493</v>
      </c>
      <c r="T476" s="953">
        <f t="shared" ref="T476" si="217">T485+T521</f>
        <v>0</v>
      </c>
      <c r="U476" s="953">
        <f>U485+U521</f>
        <v>25532000</v>
      </c>
      <c r="V476" s="953">
        <f t="shared" ref="V476" si="218">V485+V521</f>
        <v>22956500</v>
      </c>
      <c r="W476" s="777">
        <f>W485+W521</f>
        <v>22956500</v>
      </c>
    </row>
    <row r="477" spans="2:26" ht="15" hidden="1" customHeight="1" x14ac:dyDescent="0.25">
      <c r="B477" s="456"/>
      <c r="C477" s="456"/>
      <c r="D477" s="770"/>
      <c r="E477" s="99" t="s">
        <v>6</v>
      </c>
      <c r="F477" s="99" t="s">
        <v>7</v>
      </c>
      <c r="G477" s="99" t="s">
        <v>8</v>
      </c>
      <c r="H477" s="138"/>
      <c r="I477" s="101"/>
      <c r="J477" s="139"/>
      <c r="K477" s="107"/>
      <c r="L477" s="108" t="s">
        <v>49</v>
      </c>
      <c r="M477" s="109"/>
      <c r="N477" s="109"/>
      <c r="O477" s="109"/>
      <c r="P477" s="109"/>
      <c r="Q477" s="140" t="s">
        <v>93</v>
      </c>
      <c r="R477" s="120">
        <v>11</v>
      </c>
      <c r="S477" s="777">
        <v>0</v>
      </c>
      <c r="T477" s="953">
        <v>0</v>
      </c>
      <c r="U477" s="953">
        <v>0</v>
      </c>
      <c r="V477" s="953">
        <v>0</v>
      </c>
      <c r="W477" s="777">
        <v>0</v>
      </c>
    </row>
    <row r="478" spans="2:26" ht="15" hidden="1" customHeight="1" x14ac:dyDescent="0.25">
      <c r="B478" s="456"/>
      <c r="C478" s="456"/>
      <c r="D478" s="770"/>
      <c r="E478" s="99" t="s">
        <v>6</v>
      </c>
      <c r="F478" s="99" t="s">
        <v>7</v>
      </c>
      <c r="G478" s="99" t="s">
        <v>8</v>
      </c>
      <c r="H478" s="138"/>
      <c r="I478" s="101"/>
      <c r="J478" s="139"/>
      <c r="K478" s="103"/>
      <c r="L478" s="104" t="s">
        <v>49</v>
      </c>
      <c r="M478" s="105"/>
      <c r="N478" s="105"/>
      <c r="O478" s="105"/>
      <c r="P478" s="105"/>
      <c r="Q478" s="140" t="s">
        <v>99</v>
      </c>
      <c r="R478" s="142">
        <v>43</v>
      </c>
      <c r="S478" s="777">
        <f>S485</f>
        <v>28030000</v>
      </c>
      <c r="T478" s="953">
        <f t="shared" ref="T478" si="219">T485</f>
        <v>0</v>
      </c>
      <c r="U478" s="953">
        <f t="shared" ref="U478" si="220">U485</f>
        <v>25432000</v>
      </c>
      <c r="V478" s="953">
        <f t="shared" ref="V478" si="221">V485</f>
        <v>22856500</v>
      </c>
      <c r="W478" s="777">
        <f t="shared" ref="W478" si="222">W485</f>
        <v>22856500</v>
      </c>
    </row>
    <row r="479" spans="2:26" ht="15" hidden="1" customHeight="1" x14ac:dyDescent="0.25">
      <c r="B479" s="456"/>
      <c r="C479" s="456"/>
      <c r="D479" s="770"/>
      <c r="E479" s="99" t="s">
        <v>6</v>
      </c>
      <c r="F479" s="99" t="s">
        <v>7</v>
      </c>
      <c r="G479" s="99" t="s">
        <v>8</v>
      </c>
      <c r="H479" s="138"/>
      <c r="I479" s="101"/>
      <c r="J479" s="139"/>
      <c r="K479" s="103"/>
      <c r="L479" s="104" t="s">
        <v>49</v>
      </c>
      <c r="M479" s="105"/>
      <c r="N479" s="105"/>
      <c r="O479" s="105"/>
      <c r="P479" s="105"/>
      <c r="Q479" s="140" t="s">
        <v>101</v>
      </c>
      <c r="R479" s="144">
        <v>52</v>
      </c>
      <c r="S479" s="777">
        <f>S521</f>
        <v>25493</v>
      </c>
      <c r="T479" s="953">
        <f t="shared" ref="T479" si="223">T521</f>
        <v>0</v>
      </c>
      <c r="U479" s="953">
        <f t="shared" ref="U479" si="224">U521</f>
        <v>100000</v>
      </c>
      <c r="V479" s="953">
        <f t="shared" ref="V479" si="225">V521</f>
        <v>100000</v>
      </c>
      <c r="W479" s="777">
        <f t="shared" ref="W479" si="226">W521</f>
        <v>100000</v>
      </c>
    </row>
    <row r="480" spans="2:26" ht="15" hidden="1" customHeight="1" x14ac:dyDescent="0.25">
      <c r="B480" s="456"/>
      <c r="C480" s="456"/>
      <c r="D480" s="613"/>
      <c r="E480" s="99" t="s">
        <v>6</v>
      </c>
      <c r="F480" s="99" t="s">
        <v>7</v>
      </c>
      <c r="G480" s="99" t="s">
        <v>8</v>
      </c>
      <c r="H480" s="147"/>
      <c r="I480" s="101"/>
      <c r="J480" s="148"/>
      <c r="K480" s="149"/>
      <c r="L480" s="778" t="s">
        <v>49</v>
      </c>
      <c r="M480" s="778"/>
      <c r="N480" s="778"/>
      <c r="O480" s="778"/>
      <c r="P480" s="778"/>
      <c r="Q480" s="151" t="s">
        <v>336</v>
      </c>
      <c r="R480" s="152"/>
      <c r="S480" s="473">
        <f>S477</f>
        <v>0</v>
      </c>
      <c r="T480" s="779">
        <f t="shared" ref="T480" si="227">T477</f>
        <v>0</v>
      </c>
      <c r="U480" s="779">
        <f t="shared" ref="U480" si="228">U477</f>
        <v>0</v>
      </c>
      <c r="V480" s="779">
        <f t="shared" ref="V480" si="229">V477</f>
        <v>0</v>
      </c>
      <c r="W480" s="473">
        <f t="shared" ref="W480" si="230">W477</f>
        <v>0</v>
      </c>
    </row>
    <row r="481" spans="2:23" ht="15" hidden="1" customHeight="1" x14ac:dyDescent="0.25">
      <c r="B481" s="780"/>
      <c r="C481" s="456"/>
      <c r="D481" s="613"/>
      <c r="E481" s="99" t="s">
        <v>6</v>
      </c>
      <c r="F481" s="99" t="s">
        <v>7</v>
      </c>
      <c r="G481" s="99" t="s">
        <v>8</v>
      </c>
      <c r="H481" s="147"/>
      <c r="I481" s="101"/>
      <c r="J481" s="153"/>
      <c r="K481" s="154"/>
      <c r="L481" s="155" t="s">
        <v>98</v>
      </c>
      <c r="M481" s="781"/>
      <c r="N481" s="781"/>
      <c r="O481" s="781"/>
      <c r="P481" s="781"/>
      <c r="Q481" s="157" t="s">
        <v>291</v>
      </c>
      <c r="R481" s="158"/>
      <c r="S481" s="782"/>
      <c r="T481" s="782"/>
      <c r="U481" s="782"/>
      <c r="V481" s="782"/>
      <c r="W481" s="474"/>
    </row>
    <row r="482" spans="2:23" ht="15" hidden="1" customHeight="1" x14ac:dyDescent="0.25">
      <c r="B482" s="780"/>
      <c r="C482" s="456"/>
      <c r="D482" s="613"/>
      <c r="E482" s="99" t="s">
        <v>6</v>
      </c>
      <c r="F482" s="99" t="s">
        <v>7</v>
      </c>
      <c r="G482" s="99" t="s">
        <v>8</v>
      </c>
      <c r="H482" s="147"/>
      <c r="I482" s="101"/>
      <c r="J482" s="153"/>
      <c r="K482" s="154"/>
      <c r="L482" s="155" t="s">
        <v>98</v>
      </c>
      <c r="M482" s="781"/>
      <c r="N482" s="781"/>
      <c r="O482" s="781"/>
      <c r="P482" s="781"/>
      <c r="Q482" s="159" t="s">
        <v>292</v>
      </c>
      <c r="R482" s="160"/>
      <c r="S482" s="737">
        <f>S481-S480</f>
        <v>0</v>
      </c>
      <c r="T482" s="954">
        <f t="shared" ref="T482" si="231">T481-T480</f>
        <v>0</v>
      </c>
      <c r="U482" s="954">
        <f t="shared" ref="U482" si="232">U481-U480</f>
        <v>0</v>
      </c>
      <c r="V482" s="954">
        <f t="shared" ref="V482" si="233">V481-V480</f>
        <v>0</v>
      </c>
      <c r="W482" s="788">
        <f t="shared" ref="W482" si="234">W481-W480</f>
        <v>0</v>
      </c>
    </row>
    <row r="483" spans="2:23" ht="15" hidden="1" customHeight="1" x14ac:dyDescent="0.25">
      <c r="B483" s="456"/>
      <c r="C483" s="456"/>
      <c r="D483" s="770"/>
      <c r="E483" s="99" t="s">
        <v>6</v>
      </c>
      <c r="F483" s="99" t="s">
        <v>7</v>
      </c>
      <c r="G483" s="99" t="s">
        <v>8</v>
      </c>
      <c r="H483" s="138"/>
      <c r="I483" s="101"/>
      <c r="J483" s="139"/>
      <c r="K483" s="107"/>
      <c r="L483" s="155" t="s">
        <v>49</v>
      </c>
      <c r="M483" s="109"/>
      <c r="N483" s="109"/>
      <c r="O483" s="109"/>
      <c r="P483" s="109"/>
      <c r="Q483" s="161" t="s">
        <v>340</v>
      </c>
      <c r="R483" s="162"/>
      <c r="S483" s="163">
        <f>S478+S479</f>
        <v>28055493</v>
      </c>
      <c r="T483" s="678">
        <f t="shared" ref="T483" si="235">T478+T479</f>
        <v>0</v>
      </c>
      <c r="U483" s="678">
        <f>U478+U479</f>
        <v>25532000</v>
      </c>
      <c r="V483" s="678">
        <f t="shared" ref="V483" si="236">V478+V479</f>
        <v>22956500</v>
      </c>
      <c r="W483" s="163">
        <f t="shared" ref="W483" si="237">W478+W479</f>
        <v>22956500</v>
      </c>
    </row>
    <row r="484" spans="2:23" ht="15" hidden="1" customHeight="1" x14ac:dyDescent="0.25">
      <c r="B484" s="456"/>
      <c r="C484" s="456"/>
      <c r="D484" s="613"/>
      <c r="E484" s="99" t="s">
        <v>6</v>
      </c>
      <c r="F484" s="99" t="s">
        <v>7</v>
      </c>
      <c r="G484" s="99" t="s">
        <v>8</v>
      </c>
      <c r="H484" s="164"/>
      <c r="I484" s="101"/>
      <c r="J484" s="165"/>
      <c r="K484" s="166"/>
      <c r="L484" s="155" t="s">
        <v>49</v>
      </c>
      <c r="M484" s="166"/>
      <c r="N484" s="166"/>
      <c r="O484" s="166"/>
      <c r="P484" s="167"/>
      <c r="Q484" s="783" t="s">
        <v>293</v>
      </c>
      <c r="R484" s="412"/>
      <c r="S484" s="777">
        <f>S480+S483</f>
        <v>28055493</v>
      </c>
      <c r="T484" s="953">
        <f t="shared" ref="T484" si="238">T480+T483</f>
        <v>0</v>
      </c>
      <c r="U484" s="953">
        <f t="shared" ref="U484" si="239">U480+U483</f>
        <v>25532000</v>
      </c>
      <c r="V484" s="953">
        <f t="shared" ref="V484" si="240">V480+V483</f>
        <v>22956500</v>
      </c>
      <c r="W484" s="777">
        <f t="shared" ref="W484" si="241">W480+W483</f>
        <v>22956500</v>
      </c>
    </row>
    <row r="485" spans="2:23" ht="25.5" hidden="1" customHeight="1" x14ac:dyDescent="0.25">
      <c r="B485" s="456" t="s">
        <v>105</v>
      </c>
      <c r="C485" s="7" t="s">
        <v>289</v>
      </c>
      <c r="D485" s="11"/>
      <c r="E485" s="8" t="s">
        <v>6</v>
      </c>
      <c r="F485" s="13" t="s">
        <v>7</v>
      </c>
      <c r="G485" s="13" t="s">
        <v>8</v>
      </c>
      <c r="H485" s="9" t="s">
        <v>41</v>
      </c>
      <c r="I485" s="13" t="s">
        <v>46</v>
      </c>
      <c r="J485" s="14" t="s">
        <v>10</v>
      </c>
      <c r="K485" s="15" t="s">
        <v>294</v>
      </c>
      <c r="L485" s="15"/>
      <c r="M485" s="16"/>
      <c r="N485" s="16"/>
      <c r="O485" s="16"/>
      <c r="P485" s="17"/>
      <c r="Q485" s="743" t="s">
        <v>241</v>
      </c>
      <c r="R485" s="420">
        <v>43</v>
      </c>
      <c r="S485" s="696">
        <f>SUM(S486:S520)</f>
        <v>28030000</v>
      </c>
      <c r="T485" s="696">
        <f t="shared" ref="T485" si="242">SUM(T486:T520)</f>
        <v>0</v>
      </c>
      <c r="U485" s="696">
        <f>SUM(U486:U520)</f>
        <v>25432000</v>
      </c>
      <c r="V485" s="696">
        <f t="shared" ref="V485" si="243">SUM(V486:V520)</f>
        <v>22856500</v>
      </c>
      <c r="W485" s="696">
        <f>SUM(W486:W520)</f>
        <v>22856500</v>
      </c>
    </row>
    <row r="486" spans="2:23" ht="15" hidden="1" customHeight="1" x14ac:dyDescent="0.25">
      <c r="B486" s="456" t="s">
        <v>105</v>
      </c>
      <c r="C486" s="7" t="s">
        <v>289</v>
      </c>
      <c r="D486" s="11"/>
      <c r="E486" s="8" t="s">
        <v>6</v>
      </c>
      <c r="F486" s="13"/>
      <c r="G486" s="13"/>
      <c r="H486" s="9" t="s">
        <v>41</v>
      </c>
      <c r="I486" s="13" t="s">
        <v>46</v>
      </c>
      <c r="J486" s="654" t="s">
        <v>10</v>
      </c>
      <c r="K486" s="655" t="s">
        <v>294</v>
      </c>
      <c r="L486" s="655">
        <v>3</v>
      </c>
      <c r="M486" s="663">
        <v>1</v>
      </c>
      <c r="N486" s="663">
        <v>1</v>
      </c>
      <c r="O486" s="664">
        <v>1</v>
      </c>
      <c r="P486" s="664">
        <v>311</v>
      </c>
      <c r="Q486" s="749" t="s">
        <v>12</v>
      </c>
      <c r="R486" s="739">
        <v>43</v>
      </c>
      <c r="S486" s="674">
        <v>16820000</v>
      </c>
      <c r="T486" s="674"/>
      <c r="U486" s="674">
        <v>15138000</v>
      </c>
      <c r="V486" s="674">
        <v>13624200</v>
      </c>
      <c r="W486" s="697">
        <v>13624200</v>
      </c>
    </row>
    <row r="487" spans="2:23" ht="15" hidden="1" customHeight="1" x14ac:dyDescent="0.25">
      <c r="B487" s="456" t="s">
        <v>105</v>
      </c>
      <c r="C487" s="7" t="s">
        <v>289</v>
      </c>
      <c r="D487" s="11"/>
      <c r="E487" s="8" t="s">
        <v>6</v>
      </c>
      <c r="F487" s="13"/>
      <c r="G487" s="13"/>
      <c r="H487" s="9" t="s">
        <v>41</v>
      </c>
      <c r="I487" s="13" t="s">
        <v>46</v>
      </c>
      <c r="J487" s="29" t="s">
        <v>10</v>
      </c>
      <c r="K487" s="655" t="s">
        <v>294</v>
      </c>
      <c r="L487" s="655">
        <v>3</v>
      </c>
      <c r="M487" s="663">
        <v>1</v>
      </c>
      <c r="N487" s="663">
        <v>1</v>
      </c>
      <c r="O487" s="664">
        <v>3</v>
      </c>
      <c r="P487" s="664">
        <v>311</v>
      </c>
      <c r="Q487" s="749" t="s">
        <v>13</v>
      </c>
      <c r="R487" s="739">
        <v>43</v>
      </c>
      <c r="S487" s="674">
        <v>270000</v>
      </c>
      <c r="T487" s="674"/>
      <c r="U487" s="674">
        <v>243000</v>
      </c>
      <c r="V487" s="674">
        <v>218700</v>
      </c>
      <c r="W487" s="697">
        <v>218700</v>
      </c>
    </row>
    <row r="488" spans="2:23" ht="15" hidden="1" customHeight="1" x14ac:dyDescent="0.25">
      <c r="B488" s="456" t="s">
        <v>105</v>
      </c>
      <c r="C488" s="7" t="s">
        <v>289</v>
      </c>
      <c r="D488" s="11"/>
      <c r="E488" s="8" t="s">
        <v>6</v>
      </c>
      <c r="F488" s="13"/>
      <c r="G488" s="13"/>
      <c r="H488" s="9" t="s">
        <v>41</v>
      </c>
      <c r="I488" s="13" t="s">
        <v>46</v>
      </c>
      <c r="J488" s="29" t="s">
        <v>10</v>
      </c>
      <c r="K488" s="655" t="s">
        <v>294</v>
      </c>
      <c r="L488" s="655">
        <v>3</v>
      </c>
      <c r="M488" s="663">
        <v>1</v>
      </c>
      <c r="N488" s="663">
        <v>2</v>
      </c>
      <c r="O488" s="664">
        <v>1</v>
      </c>
      <c r="P488" s="664">
        <v>312</v>
      </c>
      <c r="Q488" s="749" t="s">
        <v>14</v>
      </c>
      <c r="R488" s="739">
        <v>43</v>
      </c>
      <c r="S488" s="674">
        <v>120000</v>
      </c>
      <c r="T488" s="674"/>
      <c r="U488" s="674">
        <v>108000</v>
      </c>
      <c r="V488" s="674">
        <v>97200</v>
      </c>
      <c r="W488" s="697">
        <v>97200</v>
      </c>
    </row>
    <row r="489" spans="2:23" ht="15" hidden="1" customHeight="1" x14ac:dyDescent="0.25">
      <c r="B489" s="456" t="s">
        <v>105</v>
      </c>
      <c r="C489" s="7" t="s">
        <v>289</v>
      </c>
      <c r="D489" s="11"/>
      <c r="E489" s="8" t="s">
        <v>6</v>
      </c>
      <c r="F489" s="13"/>
      <c r="G489" s="13"/>
      <c r="H489" s="9" t="s">
        <v>41</v>
      </c>
      <c r="I489" s="13" t="s">
        <v>46</v>
      </c>
      <c r="J489" s="29" t="s">
        <v>10</v>
      </c>
      <c r="K489" s="655" t="s">
        <v>294</v>
      </c>
      <c r="L489" s="655">
        <v>3</v>
      </c>
      <c r="M489" s="663">
        <v>1</v>
      </c>
      <c r="N489" s="663">
        <v>3</v>
      </c>
      <c r="O489" s="664">
        <v>2</v>
      </c>
      <c r="P489" s="664">
        <v>313</v>
      </c>
      <c r="Q489" s="749" t="s">
        <v>15</v>
      </c>
      <c r="R489" s="739">
        <v>43</v>
      </c>
      <c r="S489" s="674">
        <v>2700000</v>
      </c>
      <c r="T489" s="674"/>
      <c r="U489" s="674">
        <v>2430000</v>
      </c>
      <c r="V489" s="674">
        <v>2187000</v>
      </c>
      <c r="W489" s="697">
        <v>2187000</v>
      </c>
    </row>
    <row r="490" spans="2:23" ht="17.25" hidden="1" customHeight="1" x14ac:dyDescent="0.25">
      <c r="B490" s="456" t="s">
        <v>105</v>
      </c>
      <c r="C490" s="7" t="s">
        <v>289</v>
      </c>
      <c r="D490" s="11"/>
      <c r="E490" s="8" t="s">
        <v>6</v>
      </c>
      <c r="F490" s="13"/>
      <c r="G490" s="13"/>
      <c r="H490" s="9" t="s">
        <v>41</v>
      </c>
      <c r="I490" s="13" t="s">
        <v>46</v>
      </c>
      <c r="J490" s="29" t="s">
        <v>10</v>
      </c>
      <c r="K490" s="655" t="s">
        <v>294</v>
      </c>
      <c r="L490" s="655">
        <v>3</v>
      </c>
      <c r="M490" s="663">
        <v>1</v>
      </c>
      <c r="N490" s="663">
        <v>3</v>
      </c>
      <c r="O490" s="664">
        <v>3</v>
      </c>
      <c r="P490" s="664">
        <v>313</v>
      </c>
      <c r="Q490" s="749" t="s">
        <v>16</v>
      </c>
      <c r="R490" s="739">
        <v>43</v>
      </c>
      <c r="S490" s="674">
        <v>370000</v>
      </c>
      <c r="T490" s="674"/>
      <c r="U490" s="674">
        <v>333000</v>
      </c>
      <c r="V490" s="674">
        <v>299700</v>
      </c>
      <c r="W490" s="697">
        <v>299700</v>
      </c>
    </row>
    <row r="491" spans="2:23" ht="15" hidden="1" customHeight="1" x14ac:dyDescent="0.25">
      <c r="B491" s="456" t="s">
        <v>105</v>
      </c>
      <c r="C491" s="7" t="s">
        <v>289</v>
      </c>
      <c r="D491" s="11"/>
      <c r="E491" s="8" t="s">
        <v>6</v>
      </c>
      <c r="F491" s="13"/>
      <c r="G491" s="13"/>
      <c r="H491" s="9" t="s">
        <v>41</v>
      </c>
      <c r="I491" s="13" t="s">
        <v>46</v>
      </c>
      <c r="J491" s="29" t="s">
        <v>10</v>
      </c>
      <c r="K491" s="655" t="s">
        <v>294</v>
      </c>
      <c r="L491" s="655">
        <v>3</v>
      </c>
      <c r="M491" s="663">
        <v>2</v>
      </c>
      <c r="N491" s="663">
        <v>1</v>
      </c>
      <c r="O491" s="664">
        <v>1</v>
      </c>
      <c r="P491" s="664">
        <v>321</v>
      </c>
      <c r="Q491" s="42" t="s">
        <v>17</v>
      </c>
      <c r="R491" s="739">
        <v>43</v>
      </c>
      <c r="S491" s="674">
        <v>80000</v>
      </c>
      <c r="T491" s="674"/>
      <c r="U491" s="674">
        <v>72000</v>
      </c>
      <c r="V491" s="674">
        <v>64800</v>
      </c>
      <c r="W491" s="697">
        <v>64800</v>
      </c>
    </row>
    <row r="492" spans="2:23" ht="24" hidden="1" customHeight="1" x14ac:dyDescent="0.25">
      <c r="B492" s="456" t="s">
        <v>105</v>
      </c>
      <c r="C492" s="7" t="s">
        <v>289</v>
      </c>
      <c r="D492" s="11"/>
      <c r="E492" s="8" t="s">
        <v>6</v>
      </c>
      <c r="F492" s="13"/>
      <c r="G492" s="13"/>
      <c r="H492" s="9" t="s">
        <v>41</v>
      </c>
      <c r="I492" s="13" t="s">
        <v>46</v>
      </c>
      <c r="J492" s="29" t="s">
        <v>10</v>
      </c>
      <c r="K492" s="655" t="s">
        <v>294</v>
      </c>
      <c r="L492" s="655">
        <v>3</v>
      </c>
      <c r="M492" s="663">
        <v>2</v>
      </c>
      <c r="N492" s="663">
        <v>1</v>
      </c>
      <c r="O492" s="664">
        <v>2</v>
      </c>
      <c r="P492" s="664">
        <v>321</v>
      </c>
      <c r="Q492" s="42" t="s">
        <v>18</v>
      </c>
      <c r="R492" s="739">
        <v>43</v>
      </c>
      <c r="S492" s="674">
        <v>720000</v>
      </c>
      <c r="T492" s="674"/>
      <c r="U492" s="674">
        <v>648000</v>
      </c>
      <c r="V492" s="674">
        <v>583200</v>
      </c>
      <c r="W492" s="697">
        <v>583200</v>
      </c>
    </row>
    <row r="493" spans="2:23" ht="18.75" hidden="1" customHeight="1" x14ac:dyDescent="0.25">
      <c r="B493" s="456" t="s">
        <v>105</v>
      </c>
      <c r="C493" s="7" t="s">
        <v>289</v>
      </c>
      <c r="D493" s="11"/>
      <c r="E493" s="8" t="s">
        <v>6</v>
      </c>
      <c r="F493" s="13"/>
      <c r="G493" s="13"/>
      <c r="H493" s="9" t="s">
        <v>41</v>
      </c>
      <c r="I493" s="13" t="s">
        <v>46</v>
      </c>
      <c r="J493" s="29" t="s">
        <v>10</v>
      </c>
      <c r="K493" s="655" t="s">
        <v>294</v>
      </c>
      <c r="L493" s="655">
        <v>3</v>
      </c>
      <c r="M493" s="663">
        <v>2</v>
      </c>
      <c r="N493" s="663">
        <v>1</v>
      </c>
      <c r="O493" s="664">
        <v>3</v>
      </c>
      <c r="P493" s="664">
        <v>321</v>
      </c>
      <c r="Q493" s="42" t="s">
        <v>19</v>
      </c>
      <c r="R493" s="739">
        <v>43</v>
      </c>
      <c r="S493" s="674"/>
      <c r="T493" s="674"/>
      <c r="U493" s="1039">
        <v>5000</v>
      </c>
      <c r="V493" s="1039">
        <v>5000</v>
      </c>
      <c r="W493" s="1040">
        <v>5000</v>
      </c>
    </row>
    <row r="494" spans="2:23" ht="15" hidden="1" customHeight="1" x14ac:dyDescent="0.25">
      <c r="B494" s="456" t="s">
        <v>105</v>
      </c>
      <c r="C494" s="7" t="s">
        <v>289</v>
      </c>
      <c r="D494" s="11"/>
      <c r="E494" s="8" t="s">
        <v>6</v>
      </c>
      <c r="F494" s="13"/>
      <c r="G494" s="13"/>
      <c r="H494" s="9" t="s">
        <v>41</v>
      </c>
      <c r="I494" s="13" t="s">
        <v>46</v>
      </c>
      <c r="J494" s="29" t="s">
        <v>10</v>
      </c>
      <c r="K494" s="655" t="s">
        <v>294</v>
      </c>
      <c r="L494" s="655">
        <v>3</v>
      </c>
      <c r="M494" s="663">
        <v>2</v>
      </c>
      <c r="N494" s="663">
        <v>2</v>
      </c>
      <c r="O494" s="664">
        <v>1</v>
      </c>
      <c r="P494" s="664">
        <v>322</v>
      </c>
      <c r="Q494" s="42" t="s">
        <v>20</v>
      </c>
      <c r="R494" s="739">
        <v>43</v>
      </c>
      <c r="S494" s="674">
        <v>540000</v>
      </c>
      <c r="T494" s="674"/>
      <c r="U494" s="674">
        <v>486000</v>
      </c>
      <c r="V494" s="674">
        <v>437400</v>
      </c>
      <c r="W494" s="697">
        <v>437400</v>
      </c>
    </row>
    <row r="495" spans="2:23" ht="15" hidden="1" customHeight="1" x14ac:dyDescent="0.25">
      <c r="B495" s="456" t="s">
        <v>105</v>
      </c>
      <c r="C495" s="7" t="s">
        <v>289</v>
      </c>
      <c r="D495" s="11"/>
      <c r="E495" s="8" t="s">
        <v>6</v>
      </c>
      <c r="F495" s="13"/>
      <c r="G495" s="13"/>
      <c r="H495" s="9" t="s">
        <v>41</v>
      </c>
      <c r="I495" s="13" t="s">
        <v>46</v>
      </c>
      <c r="J495" s="29" t="s">
        <v>10</v>
      </c>
      <c r="K495" s="655" t="s">
        <v>294</v>
      </c>
      <c r="L495" s="655">
        <v>3</v>
      </c>
      <c r="M495" s="663">
        <v>2</v>
      </c>
      <c r="N495" s="663">
        <v>2</v>
      </c>
      <c r="O495" s="664">
        <v>2</v>
      </c>
      <c r="P495" s="664">
        <v>322</v>
      </c>
      <c r="Q495" s="784" t="s">
        <v>43</v>
      </c>
      <c r="R495" s="739">
        <v>43</v>
      </c>
      <c r="S495" s="674">
        <v>20000</v>
      </c>
      <c r="T495" s="674"/>
      <c r="U495" s="674">
        <v>18000</v>
      </c>
      <c r="V495" s="674">
        <v>16200</v>
      </c>
      <c r="W495" s="697">
        <v>16200</v>
      </c>
    </row>
    <row r="496" spans="2:23" ht="15" hidden="1" customHeight="1" x14ac:dyDescent="0.25">
      <c r="B496" s="456" t="s">
        <v>105</v>
      </c>
      <c r="C496" s="7" t="s">
        <v>289</v>
      </c>
      <c r="D496" s="11"/>
      <c r="E496" s="8" t="s">
        <v>6</v>
      </c>
      <c r="F496" s="13"/>
      <c r="G496" s="13"/>
      <c r="H496" s="9" t="s">
        <v>41</v>
      </c>
      <c r="I496" s="13" t="s">
        <v>46</v>
      </c>
      <c r="J496" s="29" t="s">
        <v>10</v>
      </c>
      <c r="K496" s="655" t="s">
        <v>294</v>
      </c>
      <c r="L496" s="655">
        <v>3</v>
      </c>
      <c r="M496" s="663">
        <v>2</v>
      </c>
      <c r="N496" s="663">
        <v>2</v>
      </c>
      <c r="O496" s="664">
        <v>3</v>
      </c>
      <c r="P496" s="664">
        <v>322</v>
      </c>
      <c r="Q496" s="784" t="s">
        <v>76</v>
      </c>
      <c r="R496" s="739">
        <v>43</v>
      </c>
      <c r="S496" s="674">
        <v>200000</v>
      </c>
      <c r="T496" s="674"/>
      <c r="U496" s="674">
        <v>240000</v>
      </c>
      <c r="V496" s="674">
        <v>200000</v>
      </c>
      <c r="W496" s="697">
        <v>200000</v>
      </c>
    </row>
    <row r="497" spans="2:23" ht="15" hidden="1" customHeight="1" x14ac:dyDescent="0.25">
      <c r="B497" s="456" t="s">
        <v>105</v>
      </c>
      <c r="C497" s="7" t="s">
        <v>289</v>
      </c>
      <c r="D497" s="11"/>
      <c r="E497" s="8" t="s">
        <v>6</v>
      </c>
      <c r="F497" s="13"/>
      <c r="G497" s="13"/>
      <c r="H497" s="9" t="s">
        <v>41</v>
      </c>
      <c r="I497" s="13" t="s">
        <v>46</v>
      </c>
      <c r="J497" s="29" t="s">
        <v>10</v>
      </c>
      <c r="K497" s="655" t="s">
        <v>294</v>
      </c>
      <c r="L497" s="655">
        <v>3</v>
      </c>
      <c r="M497" s="663">
        <v>2</v>
      </c>
      <c r="N497" s="663">
        <v>2</v>
      </c>
      <c r="O497" s="664">
        <v>5</v>
      </c>
      <c r="P497" s="664">
        <v>322</v>
      </c>
      <c r="Q497" s="784" t="s">
        <v>23</v>
      </c>
      <c r="R497" s="739">
        <v>43</v>
      </c>
      <c r="S497" s="674">
        <v>10000</v>
      </c>
      <c r="T497" s="674"/>
      <c r="U497" s="674">
        <v>9000</v>
      </c>
      <c r="V497" s="674">
        <v>8100</v>
      </c>
      <c r="W497" s="697">
        <v>8100</v>
      </c>
    </row>
    <row r="498" spans="2:23" ht="15" hidden="1" customHeight="1" x14ac:dyDescent="0.25">
      <c r="B498" s="456" t="s">
        <v>105</v>
      </c>
      <c r="C498" s="7" t="s">
        <v>289</v>
      </c>
      <c r="D498" s="11"/>
      <c r="E498" s="8" t="s">
        <v>6</v>
      </c>
      <c r="F498" s="13"/>
      <c r="G498" s="13"/>
      <c r="H498" s="9" t="s">
        <v>41</v>
      </c>
      <c r="I498" s="13" t="s">
        <v>46</v>
      </c>
      <c r="J498" s="29" t="s">
        <v>10</v>
      </c>
      <c r="K498" s="655" t="s">
        <v>294</v>
      </c>
      <c r="L498" s="655">
        <v>3</v>
      </c>
      <c r="M498" s="663">
        <v>2</v>
      </c>
      <c r="N498" s="663">
        <v>3</v>
      </c>
      <c r="O498" s="664">
        <v>1</v>
      </c>
      <c r="P498" s="664">
        <v>323</v>
      </c>
      <c r="Q498" s="785" t="s">
        <v>25</v>
      </c>
      <c r="R498" s="739">
        <v>43</v>
      </c>
      <c r="S498" s="674">
        <v>3200000</v>
      </c>
      <c r="T498" s="674"/>
      <c r="U498" s="674">
        <v>2880000</v>
      </c>
      <c r="V498" s="674">
        <v>2592000</v>
      </c>
      <c r="W498" s="697">
        <v>2592000</v>
      </c>
    </row>
    <row r="499" spans="2:23" ht="15" hidden="1" customHeight="1" x14ac:dyDescent="0.25">
      <c r="B499" s="456" t="s">
        <v>105</v>
      </c>
      <c r="C499" s="7" t="s">
        <v>289</v>
      </c>
      <c r="D499" s="11"/>
      <c r="E499" s="8" t="s">
        <v>6</v>
      </c>
      <c r="F499" s="13"/>
      <c r="G499" s="13"/>
      <c r="H499" s="9" t="s">
        <v>41</v>
      </c>
      <c r="I499" s="13" t="s">
        <v>46</v>
      </c>
      <c r="J499" s="29" t="s">
        <v>10</v>
      </c>
      <c r="K499" s="655" t="s">
        <v>294</v>
      </c>
      <c r="L499" s="655">
        <v>3</v>
      </c>
      <c r="M499" s="663">
        <v>2</v>
      </c>
      <c r="N499" s="663">
        <v>3</v>
      </c>
      <c r="O499" s="664">
        <v>2</v>
      </c>
      <c r="P499" s="664">
        <v>323</v>
      </c>
      <c r="Q499" s="749" t="s">
        <v>77</v>
      </c>
      <c r="R499" s="739">
        <v>43</v>
      </c>
      <c r="S499" s="674">
        <v>72000</v>
      </c>
      <c r="T499" s="674"/>
      <c r="U499" s="674">
        <v>64800</v>
      </c>
      <c r="V499" s="674">
        <v>58320</v>
      </c>
      <c r="W499" s="697">
        <v>58320</v>
      </c>
    </row>
    <row r="500" spans="2:23" ht="15" hidden="1" customHeight="1" x14ac:dyDescent="0.25">
      <c r="B500" s="456" t="s">
        <v>105</v>
      </c>
      <c r="C500" s="7" t="s">
        <v>289</v>
      </c>
      <c r="D500" s="11"/>
      <c r="E500" s="8" t="s">
        <v>6</v>
      </c>
      <c r="F500" s="13"/>
      <c r="G500" s="13"/>
      <c r="H500" s="9" t="s">
        <v>41</v>
      </c>
      <c r="I500" s="13" t="s">
        <v>46</v>
      </c>
      <c r="J500" s="29" t="s">
        <v>10</v>
      </c>
      <c r="K500" s="655" t="s">
        <v>294</v>
      </c>
      <c r="L500" s="655">
        <v>3</v>
      </c>
      <c r="M500" s="663">
        <v>2</v>
      </c>
      <c r="N500" s="663">
        <v>3</v>
      </c>
      <c r="O500" s="664">
        <v>3</v>
      </c>
      <c r="P500" s="664">
        <v>323</v>
      </c>
      <c r="Q500" s="72" t="s">
        <v>26</v>
      </c>
      <c r="R500" s="421">
        <v>43</v>
      </c>
      <c r="S500" s="674">
        <v>30000</v>
      </c>
      <c r="T500" s="674"/>
      <c r="U500" s="674">
        <v>27000</v>
      </c>
      <c r="V500" s="674">
        <v>24300</v>
      </c>
      <c r="W500" s="697">
        <v>24300</v>
      </c>
    </row>
    <row r="501" spans="2:23" ht="15" hidden="1" customHeight="1" x14ac:dyDescent="0.25">
      <c r="B501" s="456" t="s">
        <v>105</v>
      </c>
      <c r="C501" s="7" t="s">
        <v>289</v>
      </c>
      <c r="D501" s="11"/>
      <c r="E501" s="8" t="s">
        <v>6</v>
      </c>
      <c r="F501" s="13"/>
      <c r="G501" s="13"/>
      <c r="H501" s="9" t="s">
        <v>41</v>
      </c>
      <c r="I501" s="13" t="s">
        <v>46</v>
      </c>
      <c r="J501" s="29" t="s">
        <v>10</v>
      </c>
      <c r="K501" s="655" t="s">
        <v>294</v>
      </c>
      <c r="L501" s="655">
        <v>3</v>
      </c>
      <c r="M501" s="663">
        <v>2</v>
      </c>
      <c r="N501" s="663">
        <v>3</v>
      </c>
      <c r="O501" s="664">
        <v>4</v>
      </c>
      <c r="P501" s="664">
        <v>323</v>
      </c>
      <c r="Q501" s="72" t="s">
        <v>44</v>
      </c>
      <c r="R501" s="421">
        <v>43</v>
      </c>
      <c r="S501" s="674">
        <v>0</v>
      </c>
      <c r="T501" s="674"/>
      <c r="U501" s="674">
        <v>0</v>
      </c>
      <c r="V501" s="674">
        <v>0</v>
      </c>
      <c r="W501" s="697">
        <v>0</v>
      </c>
    </row>
    <row r="502" spans="2:23" ht="15" hidden="1" customHeight="1" x14ac:dyDescent="0.25">
      <c r="B502" s="456" t="s">
        <v>105</v>
      </c>
      <c r="C502" s="7" t="s">
        <v>289</v>
      </c>
      <c r="D502" s="11"/>
      <c r="E502" s="8" t="s">
        <v>6</v>
      </c>
      <c r="F502" s="13"/>
      <c r="G502" s="13"/>
      <c r="H502" s="9" t="s">
        <v>41</v>
      </c>
      <c r="I502" s="13" t="s">
        <v>46</v>
      </c>
      <c r="J502" s="29" t="s">
        <v>10</v>
      </c>
      <c r="K502" s="655" t="s">
        <v>294</v>
      </c>
      <c r="L502" s="655">
        <v>3</v>
      </c>
      <c r="M502" s="663">
        <v>2</v>
      </c>
      <c r="N502" s="663">
        <v>3</v>
      </c>
      <c r="O502" s="664">
        <v>5</v>
      </c>
      <c r="P502" s="664">
        <v>323</v>
      </c>
      <c r="Q502" s="72" t="s">
        <v>28</v>
      </c>
      <c r="R502" s="421">
        <v>43</v>
      </c>
      <c r="S502" s="674">
        <v>1350000</v>
      </c>
      <c r="T502" s="674"/>
      <c r="U502" s="674">
        <v>1195000</v>
      </c>
      <c r="V502" s="674">
        <v>1055500</v>
      </c>
      <c r="W502" s="697">
        <v>1055500</v>
      </c>
    </row>
    <row r="503" spans="2:23" ht="15" hidden="1" customHeight="1" x14ac:dyDescent="0.25">
      <c r="B503" s="456" t="s">
        <v>105</v>
      </c>
      <c r="C503" s="7" t="s">
        <v>289</v>
      </c>
      <c r="D503" s="11"/>
      <c r="E503" s="8" t="s">
        <v>6</v>
      </c>
      <c r="F503" s="13"/>
      <c r="G503" s="13"/>
      <c r="H503" s="9" t="s">
        <v>41</v>
      </c>
      <c r="I503" s="13" t="s">
        <v>46</v>
      </c>
      <c r="J503" s="29" t="s">
        <v>10</v>
      </c>
      <c r="K503" s="655" t="s">
        <v>294</v>
      </c>
      <c r="L503" s="655">
        <v>3</v>
      </c>
      <c r="M503" s="663">
        <v>2</v>
      </c>
      <c r="N503" s="663">
        <v>3</v>
      </c>
      <c r="O503" s="664">
        <v>6</v>
      </c>
      <c r="P503" s="664">
        <v>323</v>
      </c>
      <c r="Q503" s="72" t="s">
        <v>29</v>
      </c>
      <c r="R503" s="421">
        <v>43</v>
      </c>
      <c r="S503" s="674">
        <v>30000</v>
      </c>
      <c r="T503" s="674"/>
      <c r="U503" s="674">
        <v>27000</v>
      </c>
      <c r="V503" s="674">
        <v>24300</v>
      </c>
      <c r="W503" s="697">
        <v>24300</v>
      </c>
    </row>
    <row r="504" spans="2:23" ht="15" hidden="1" customHeight="1" x14ac:dyDescent="0.25">
      <c r="B504" s="456" t="s">
        <v>105</v>
      </c>
      <c r="C504" s="7" t="s">
        <v>289</v>
      </c>
      <c r="D504" s="11"/>
      <c r="E504" s="8" t="s">
        <v>6</v>
      </c>
      <c r="F504" s="13"/>
      <c r="G504" s="13"/>
      <c r="H504" s="9" t="s">
        <v>41</v>
      </c>
      <c r="I504" s="13" t="s">
        <v>46</v>
      </c>
      <c r="J504" s="29" t="s">
        <v>10</v>
      </c>
      <c r="K504" s="655" t="s">
        <v>294</v>
      </c>
      <c r="L504" s="30">
        <v>3</v>
      </c>
      <c r="M504" s="640">
        <v>2</v>
      </c>
      <c r="N504" s="640">
        <v>3</v>
      </c>
      <c r="O504" s="640">
        <v>7</v>
      </c>
      <c r="P504" s="33">
        <v>323</v>
      </c>
      <c r="Q504" s="72" t="s">
        <v>30</v>
      </c>
      <c r="R504" s="421">
        <v>43</v>
      </c>
      <c r="S504" s="674">
        <v>500000</v>
      </c>
      <c r="T504" s="674"/>
      <c r="U504" s="674">
        <v>450000</v>
      </c>
      <c r="V504" s="674">
        <v>405000</v>
      </c>
      <c r="W504" s="697">
        <v>405000</v>
      </c>
    </row>
    <row r="505" spans="2:23" ht="15" hidden="1" customHeight="1" x14ac:dyDescent="0.25">
      <c r="B505" s="456" t="s">
        <v>105</v>
      </c>
      <c r="C505" s="7" t="s">
        <v>289</v>
      </c>
      <c r="D505" s="11"/>
      <c r="E505" s="8" t="s">
        <v>6</v>
      </c>
      <c r="F505" s="13"/>
      <c r="G505" s="13"/>
      <c r="H505" s="9" t="s">
        <v>41</v>
      </c>
      <c r="I505" s="13" t="s">
        <v>46</v>
      </c>
      <c r="J505" s="29" t="s">
        <v>10</v>
      </c>
      <c r="K505" s="655" t="s">
        <v>294</v>
      </c>
      <c r="L505" s="30">
        <v>3</v>
      </c>
      <c r="M505" s="640">
        <v>2</v>
      </c>
      <c r="N505" s="640">
        <v>3</v>
      </c>
      <c r="O505" s="640">
        <v>8</v>
      </c>
      <c r="P505" s="33">
        <v>323</v>
      </c>
      <c r="Q505" s="72" t="s">
        <v>38</v>
      </c>
      <c r="R505" s="421">
        <v>43</v>
      </c>
      <c r="S505" s="674">
        <v>400000</v>
      </c>
      <c r="T505" s="674"/>
      <c r="U505" s="674">
        <v>360000</v>
      </c>
      <c r="V505" s="674">
        <v>324000</v>
      </c>
      <c r="W505" s="697">
        <v>324000</v>
      </c>
    </row>
    <row r="506" spans="2:23" ht="15" hidden="1" customHeight="1" x14ac:dyDescent="0.25">
      <c r="B506" s="456" t="s">
        <v>105</v>
      </c>
      <c r="C506" s="7" t="s">
        <v>289</v>
      </c>
      <c r="D506" s="11"/>
      <c r="E506" s="8" t="s">
        <v>6</v>
      </c>
      <c r="F506" s="13"/>
      <c r="G506" s="13"/>
      <c r="H506" s="9" t="s">
        <v>41</v>
      </c>
      <c r="I506" s="13" t="s">
        <v>46</v>
      </c>
      <c r="J506" s="29" t="s">
        <v>10</v>
      </c>
      <c r="K506" s="655" t="s">
        <v>294</v>
      </c>
      <c r="L506" s="30">
        <v>3</v>
      </c>
      <c r="M506" s="640">
        <v>2</v>
      </c>
      <c r="N506" s="640">
        <v>3</v>
      </c>
      <c r="O506" s="640">
        <v>9</v>
      </c>
      <c r="P506" s="33">
        <v>323</v>
      </c>
      <c r="Q506" s="72" t="s">
        <v>45</v>
      </c>
      <c r="R506" s="421">
        <v>43</v>
      </c>
      <c r="S506" s="674">
        <v>187000</v>
      </c>
      <c r="T506" s="674"/>
      <c r="U506" s="674">
        <v>168300</v>
      </c>
      <c r="V506" s="674">
        <v>151470</v>
      </c>
      <c r="W506" s="697">
        <v>151470</v>
      </c>
    </row>
    <row r="507" spans="2:23" ht="15" hidden="1" customHeight="1" x14ac:dyDescent="0.25">
      <c r="B507" s="456" t="s">
        <v>105</v>
      </c>
      <c r="C507" s="7" t="s">
        <v>289</v>
      </c>
      <c r="D507" s="11"/>
      <c r="E507" s="8" t="s">
        <v>6</v>
      </c>
      <c r="F507" s="13"/>
      <c r="G507" s="13"/>
      <c r="H507" s="9" t="s">
        <v>41</v>
      </c>
      <c r="I507" s="13" t="s">
        <v>46</v>
      </c>
      <c r="J507" s="29" t="s">
        <v>10</v>
      </c>
      <c r="K507" s="655" t="s">
        <v>294</v>
      </c>
      <c r="L507" s="30">
        <v>3</v>
      </c>
      <c r="M507" s="640">
        <v>2</v>
      </c>
      <c r="N507" s="640">
        <v>4</v>
      </c>
      <c r="O507" s="640">
        <v>1</v>
      </c>
      <c r="P507" s="33">
        <v>324</v>
      </c>
      <c r="Q507" s="72" t="s">
        <v>47</v>
      </c>
      <c r="R507" s="421">
        <v>43</v>
      </c>
      <c r="S507" s="674">
        <v>26000</v>
      </c>
      <c r="T507" s="674"/>
      <c r="U507" s="674">
        <v>23400</v>
      </c>
      <c r="V507" s="674">
        <v>21060</v>
      </c>
      <c r="W507" s="697">
        <v>21060</v>
      </c>
    </row>
    <row r="508" spans="2:23" ht="15" hidden="1" customHeight="1" x14ac:dyDescent="0.25">
      <c r="B508" s="456" t="s">
        <v>105</v>
      </c>
      <c r="C508" s="7" t="s">
        <v>289</v>
      </c>
      <c r="D508" s="11"/>
      <c r="E508" s="8" t="s">
        <v>6</v>
      </c>
      <c r="F508" s="13"/>
      <c r="G508" s="13"/>
      <c r="H508" s="9" t="s">
        <v>41</v>
      </c>
      <c r="I508" s="13" t="s">
        <v>46</v>
      </c>
      <c r="J508" s="29" t="s">
        <v>10</v>
      </c>
      <c r="K508" s="655" t="s">
        <v>294</v>
      </c>
      <c r="L508" s="30">
        <v>3</v>
      </c>
      <c r="M508" s="640">
        <v>2</v>
      </c>
      <c r="N508" s="640">
        <v>9</v>
      </c>
      <c r="O508" s="640">
        <v>1</v>
      </c>
      <c r="P508" s="33">
        <v>329</v>
      </c>
      <c r="Q508" s="72" t="s">
        <v>39</v>
      </c>
      <c r="R508" s="421">
        <v>43</v>
      </c>
      <c r="S508" s="674">
        <v>25000</v>
      </c>
      <c r="T508" s="674"/>
      <c r="U508" s="674">
        <v>22500</v>
      </c>
      <c r="V508" s="674">
        <v>20250</v>
      </c>
      <c r="W508" s="697">
        <v>20250</v>
      </c>
    </row>
    <row r="509" spans="2:23" ht="15" hidden="1" customHeight="1" x14ac:dyDescent="0.25">
      <c r="B509" s="456" t="s">
        <v>105</v>
      </c>
      <c r="C509" s="7" t="s">
        <v>289</v>
      </c>
      <c r="D509" s="11"/>
      <c r="E509" s="8" t="s">
        <v>6</v>
      </c>
      <c r="F509" s="13"/>
      <c r="G509" s="13"/>
      <c r="H509" s="9" t="s">
        <v>41</v>
      </c>
      <c r="I509" s="13" t="s">
        <v>46</v>
      </c>
      <c r="J509" s="29" t="s">
        <v>10</v>
      </c>
      <c r="K509" s="655" t="s">
        <v>294</v>
      </c>
      <c r="L509" s="30">
        <v>3</v>
      </c>
      <c r="M509" s="640">
        <v>2</v>
      </c>
      <c r="N509" s="640">
        <v>9</v>
      </c>
      <c r="O509" s="641">
        <v>2</v>
      </c>
      <c r="P509" s="641">
        <v>329</v>
      </c>
      <c r="Q509" s="665" t="s">
        <v>142</v>
      </c>
      <c r="R509" s="421">
        <v>43</v>
      </c>
      <c r="S509" s="674">
        <v>5000</v>
      </c>
      <c r="T509" s="674"/>
      <c r="U509" s="674">
        <v>25000</v>
      </c>
      <c r="V509" s="674">
        <v>5000</v>
      </c>
      <c r="W509" s="697">
        <v>5000</v>
      </c>
    </row>
    <row r="510" spans="2:23" ht="15" hidden="1" customHeight="1" x14ac:dyDescent="0.25">
      <c r="B510" s="456" t="s">
        <v>105</v>
      </c>
      <c r="C510" s="7" t="s">
        <v>289</v>
      </c>
      <c r="D510" s="11"/>
      <c r="E510" s="8" t="s">
        <v>6</v>
      </c>
      <c r="F510" s="13"/>
      <c r="G510" s="13"/>
      <c r="H510" s="9" t="s">
        <v>41</v>
      </c>
      <c r="I510" s="13" t="s">
        <v>46</v>
      </c>
      <c r="J510" s="29" t="s">
        <v>10</v>
      </c>
      <c r="K510" s="655" t="s">
        <v>294</v>
      </c>
      <c r="L510" s="30">
        <v>3</v>
      </c>
      <c r="M510" s="640">
        <v>2</v>
      </c>
      <c r="N510" s="640">
        <v>9</v>
      </c>
      <c r="O510" s="641">
        <v>3</v>
      </c>
      <c r="P510" s="641">
        <v>329</v>
      </c>
      <c r="Q510" s="665" t="s">
        <v>32</v>
      </c>
      <c r="R510" s="421">
        <v>43</v>
      </c>
      <c r="S510" s="674">
        <v>10000</v>
      </c>
      <c r="T510" s="674"/>
      <c r="U510" s="674">
        <v>9000</v>
      </c>
      <c r="V510" s="674">
        <v>8100</v>
      </c>
      <c r="W510" s="697">
        <v>8100</v>
      </c>
    </row>
    <row r="511" spans="2:23" ht="15" hidden="1" customHeight="1" x14ac:dyDescent="0.25">
      <c r="B511" s="456" t="s">
        <v>105</v>
      </c>
      <c r="C511" s="7" t="s">
        <v>289</v>
      </c>
      <c r="D511" s="11"/>
      <c r="E511" s="8" t="s">
        <v>6</v>
      </c>
      <c r="F511" s="13"/>
      <c r="G511" s="13"/>
      <c r="H511" s="9" t="s">
        <v>41</v>
      </c>
      <c r="I511" s="13" t="s">
        <v>46</v>
      </c>
      <c r="J511" s="29" t="s">
        <v>10</v>
      </c>
      <c r="K511" s="655" t="s">
        <v>294</v>
      </c>
      <c r="L511" s="30">
        <v>3</v>
      </c>
      <c r="M511" s="640">
        <v>2</v>
      </c>
      <c r="N511" s="640">
        <v>9</v>
      </c>
      <c r="O511" s="641">
        <v>4</v>
      </c>
      <c r="P511" s="641">
        <v>329</v>
      </c>
      <c r="Q511" s="665" t="s">
        <v>40</v>
      </c>
      <c r="R511" s="421">
        <v>43</v>
      </c>
      <c r="S511" s="674"/>
      <c r="T511" s="674"/>
      <c r="U511" s="1039">
        <v>2000</v>
      </c>
      <c r="V511" s="1039">
        <v>2000</v>
      </c>
      <c r="W511" s="1040">
        <v>2000</v>
      </c>
    </row>
    <row r="512" spans="2:23" ht="15" hidden="1" customHeight="1" x14ac:dyDescent="0.25">
      <c r="B512" s="456" t="s">
        <v>105</v>
      </c>
      <c r="C512" s="7" t="s">
        <v>289</v>
      </c>
      <c r="D512" s="11"/>
      <c r="E512" s="8" t="s">
        <v>6</v>
      </c>
      <c r="F512" s="13"/>
      <c r="G512" s="13"/>
      <c r="H512" s="9" t="s">
        <v>41</v>
      </c>
      <c r="I512" s="13" t="s">
        <v>46</v>
      </c>
      <c r="J512" s="29" t="s">
        <v>10</v>
      </c>
      <c r="K512" s="655" t="s">
        <v>294</v>
      </c>
      <c r="L512" s="30">
        <v>3</v>
      </c>
      <c r="M512" s="640">
        <v>2</v>
      </c>
      <c r="N512" s="640">
        <v>9</v>
      </c>
      <c r="O512" s="641">
        <v>5</v>
      </c>
      <c r="P512" s="641">
        <v>329</v>
      </c>
      <c r="Q512" s="665" t="s">
        <v>162</v>
      </c>
      <c r="R512" s="421">
        <v>43</v>
      </c>
      <c r="S512" s="674">
        <v>75000</v>
      </c>
      <c r="T512" s="674"/>
      <c r="U512" s="1039">
        <v>70000</v>
      </c>
      <c r="V512" s="1039">
        <v>70000</v>
      </c>
      <c r="W512" s="1040">
        <v>70000</v>
      </c>
    </row>
    <row r="513" spans="2:23" ht="15" hidden="1" customHeight="1" x14ac:dyDescent="0.25">
      <c r="B513" s="456" t="s">
        <v>105</v>
      </c>
      <c r="C513" s="7" t="s">
        <v>289</v>
      </c>
      <c r="D513" s="11"/>
      <c r="E513" s="8" t="s">
        <v>6</v>
      </c>
      <c r="F513" s="13"/>
      <c r="G513" s="13"/>
      <c r="H513" s="9" t="s">
        <v>41</v>
      </c>
      <c r="I513" s="13" t="s">
        <v>46</v>
      </c>
      <c r="J513" s="29" t="s">
        <v>10</v>
      </c>
      <c r="K513" s="655" t="s">
        <v>294</v>
      </c>
      <c r="L513" s="30">
        <v>3</v>
      </c>
      <c r="M513" s="640">
        <v>2</v>
      </c>
      <c r="N513" s="640">
        <v>9</v>
      </c>
      <c r="O513" s="641">
        <v>9</v>
      </c>
      <c r="P513" s="641">
        <v>329</v>
      </c>
      <c r="Q513" s="665" t="s">
        <v>84</v>
      </c>
      <c r="R513" s="421">
        <v>43</v>
      </c>
      <c r="S513" s="674">
        <v>50000</v>
      </c>
      <c r="T513" s="674"/>
      <c r="U513" s="674">
        <v>75000</v>
      </c>
      <c r="V513" s="674">
        <v>75000</v>
      </c>
      <c r="W513" s="697">
        <v>75000</v>
      </c>
    </row>
    <row r="514" spans="2:23" ht="15" hidden="1" customHeight="1" x14ac:dyDescent="0.25">
      <c r="B514" s="456" t="s">
        <v>105</v>
      </c>
      <c r="C514" s="7" t="s">
        <v>289</v>
      </c>
      <c r="D514" s="11"/>
      <c r="E514" s="8" t="s">
        <v>6</v>
      </c>
      <c r="F514" s="13"/>
      <c r="G514" s="13"/>
      <c r="H514" s="9" t="s">
        <v>41</v>
      </c>
      <c r="I514" s="13" t="s">
        <v>46</v>
      </c>
      <c r="J514" s="29" t="s">
        <v>10</v>
      </c>
      <c r="K514" s="655" t="s">
        <v>294</v>
      </c>
      <c r="L514" s="30">
        <v>3</v>
      </c>
      <c r="M514" s="640">
        <v>4</v>
      </c>
      <c r="N514" s="640">
        <v>3</v>
      </c>
      <c r="O514" s="641">
        <v>1</v>
      </c>
      <c r="P514" s="641">
        <v>343</v>
      </c>
      <c r="Q514" s="665" t="s">
        <v>33</v>
      </c>
      <c r="R514" s="421">
        <v>43</v>
      </c>
      <c r="S514" s="674">
        <v>5000</v>
      </c>
      <c r="T514" s="674"/>
      <c r="U514" s="674">
        <v>45000</v>
      </c>
      <c r="V514" s="674">
        <v>40500</v>
      </c>
      <c r="W514" s="697">
        <v>40500</v>
      </c>
    </row>
    <row r="515" spans="2:23" ht="15" hidden="1" customHeight="1" x14ac:dyDescent="0.25">
      <c r="B515" s="456" t="s">
        <v>105</v>
      </c>
      <c r="C515" s="7" t="s">
        <v>289</v>
      </c>
      <c r="D515" s="11"/>
      <c r="E515" s="8" t="s">
        <v>6</v>
      </c>
      <c r="F515" s="13"/>
      <c r="G515" s="13"/>
      <c r="H515" s="9" t="s">
        <v>41</v>
      </c>
      <c r="I515" s="13" t="s">
        <v>46</v>
      </c>
      <c r="J515" s="29" t="s">
        <v>10</v>
      </c>
      <c r="K515" s="655" t="s">
        <v>294</v>
      </c>
      <c r="L515" s="30">
        <v>3</v>
      </c>
      <c r="M515" s="640">
        <v>4</v>
      </c>
      <c r="N515" s="640">
        <v>3</v>
      </c>
      <c r="O515" s="641">
        <v>3</v>
      </c>
      <c r="P515" s="641">
        <v>343</v>
      </c>
      <c r="Q515" s="665" t="s">
        <v>34</v>
      </c>
      <c r="R515" s="421">
        <v>43</v>
      </c>
      <c r="S515" s="674">
        <v>5000</v>
      </c>
      <c r="T515" s="674"/>
      <c r="U515" s="674">
        <v>5000</v>
      </c>
      <c r="V515" s="674">
        <v>5000</v>
      </c>
      <c r="W515" s="697">
        <v>5000</v>
      </c>
    </row>
    <row r="516" spans="2:23" ht="15" hidden="1" customHeight="1" x14ac:dyDescent="0.25">
      <c r="B516" s="456" t="s">
        <v>105</v>
      </c>
      <c r="C516" s="7" t="s">
        <v>289</v>
      </c>
      <c r="D516" s="11"/>
      <c r="E516" s="8" t="s">
        <v>6</v>
      </c>
      <c r="F516" s="13"/>
      <c r="G516" s="13"/>
      <c r="H516" s="9" t="s">
        <v>41</v>
      </c>
      <c r="I516" s="13" t="s">
        <v>46</v>
      </c>
      <c r="J516" s="29" t="s">
        <v>10</v>
      </c>
      <c r="K516" s="655" t="s">
        <v>294</v>
      </c>
      <c r="L516" s="30">
        <v>4</v>
      </c>
      <c r="M516" s="640">
        <v>1</v>
      </c>
      <c r="N516" s="640">
        <v>2</v>
      </c>
      <c r="O516" s="641">
        <v>3</v>
      </c>
      <c r="P516" s="641">
        <v>412</v>
      </c>
      <c r="Q516" s="665" t="s">
        <v>53</v>
      </c>
      <c r="R516" s="421">
        <v>43</v>
      </c>
      <c r="S516" s="674">
        <v>0</v>
      </c>
      <c r="T516" s="674"/>
      <c r="U516" s="674">
        <v>5000</v>
      </c>
      <c r="V516" s="674">
        <v>5000</v>
      </c>
      <c r="W516" s="697">
        <v>5000</v>
      </c>
    </row>
    <row r="517" spans="2:23" ht="15" hidden="1" customHeight="1" x14ac:dyDescent="0.25">
      <c r="B517" s="456" t="s">
        <v>105</v>
      </c>
      <c r="C517" s="7" t="s">
        <v>289</v>
      </c>
      <c r="D517" s="11"/>
      <c r="E517" s="8" t="s">
        <v>6</v>
      </c>
      <c r="F517" s="13"/>
      <c r="G517" s="13"/>
      <c r="H517" s="9" t="s">
        <v>41</v>
      </c>
      <c r="I517" s="13" t="s">
        <v>46</v>
      </c>
      <c r="J517" s="29" t="s">
        <v>10</v>
      </c>
      <c r="K517" s="655" t="s">
        <v>294</v>
      </c>
      <c r="L517" s="30">
        <v>4</v>
      </c>
      <c r="M517" s="640">
        <v>2</v>
      </c>
      <c r="N517" s="640">
        <v>2</v>
      </c>
      <c r="O517" s="641">
        <v>1</v>
      </c>
      <c r="P517" s="641">
        <v>422</v>
      </c>
      <c r="Q517" s="665" t="s">
        <v>67</v>
      </c>
      <c r="R517" s="421">
        <v>43</v>
      </c>
      <c r="S517" s="674">
        <v>190000</v>
      </c>
      <c r="T517" s="674"/>
      <c r="U517" s="674">
        <v>50000</v>
      </c>
      <c r="V517" s="674">
        <v>50000</v>
      </c>
      <c r="W517" s="697">
        <v>50000</v>
      </c>
    </row>
    <row r="518" spans="2:23" ht="15" hidden="1" customHeight="1" x14ac:dyDescent="0.25">
      <c r="B518" s="456" t="s">
        <v>105</v>
      </c>
      <c r="C518" s="7" t="s">
        <v>289</v>
      </c>
      <c r="D518" s="11"/>
      <c r="E518" s="8" t="s">
        <v>6</v>
      </c>
      <c r="F518" s="13"/>
      <c r="G518" s="13"/>
      <c r="H518" s="9" t="s">
        <v>41</v>
      </c>
      <c r="I518" s="13" t="s">
        <v>46</v>
      </c>
      <c r="J518" s="29" t="s">
        <v>10</v>
      </c>
      <c r="K518" s="655" t="s">
        <v>294</v>
      </c>
      <c r="L518" s="30">
        <v>4</v>
      </c>
      <c r="M518" s="640">
        <v>2</v>
      </c>
      <c r="N518" s="640">
        <v>2</v>
      </c>
      <c r="O518" s="641">
        <v>2</v>
      </c>
      <c r="P518" s="641">
        <v>422</v>
      </c>
      <c r="Q518" s="665" t="s">
        <v>68</v>
      </c>
      <c r="R518" s="421">
        <v>43</v>
      </c>
      <c r="S518" s="674">
        <v>0</v>
      </c>
      <c r="T518" s="674"/>
      <c r="U518" s="674">
        <v>170000</v>
      </c>
      <c r="V518" s="674">
        <v>152000</v>
      </c>
      <c r="W518" s="697">
        <v>152000</v>
      </c>
    </row>
    <row r="519" spans="2:23" ht="15" hidden="1" customHeight="1" x14ac:dyDescent="0.25">
      <c r="B519" s="456" t="s">
        <v>105</v>
      </c>
      <c r="C519" s="7" t="s">
        <v>289</v>
      </c>
      <c r="D519" s="11"/>
      <c r="E519" s="8" t="s">
        <v>6</v>
      </c>
      <c r="F519" s="13"/>
      <c r="G519" s="13"/>
      <c r="H519" s="9" t="s">
        <v>41</v>
      </c>
      <c r="I519" s="13" t="s">
        <v>46</v>
      </c>
      <c r="J519" s="29" t="s">
        <v>10</v>
      </c>
      <c r="K519" s="655" t="s">
        <v>294</v>
      </c>
      <c r="L519" s="30">
        <v>4</v>
      </c>
      <c r="M519" s="640">
        <v>2</v>
      </c>
      <c r="N519" s="640">
        <v>2</v>
      </c>
      <c r="O519" s="641">
        <v>7</v>
      </c>
      <c r="P519" s="641">
        <v>422</v>
      </c>
      <c r="Q519" s="665" t="s">
        <v>70</v>
      </c>
      <c r="R519" s="421">
        <v>43</v>
      </c>
      <c r="S519" s="674">
        <v>20000</v>
      </c>
      <c r="T519" s="674"/>
      <c r="U519" s="1039">
        <v>10000</v>
      </c>
      <c r="V519" s="1039">
        <v>10000</v>
      </c>
      <c r="W519" s="1040">
        <v>10000</v>
      </c>
    </row>
    <row r="520" spans="2:23" ht="15" hidden="1" customHeight="1" x14ac:dyDescent="0.25">
      <c r="B520" s="456" t="s">
        <v>105</v>
      </c>
      <c r="C520" s="7" t="s">
        <v>289</v>
      </c>
      <c r="D520" s="11"/>
      <c r="E520" s="8" t="s">
        <v>6</v>
      </c>
      <c r="F520" s="13"/>
      <c r="G520" s="13"/>
      <c r="H520" s="9" t="s">
        <v>41</v>
      </c>
      <c r="I520" s="13" t="s">
        <v>46</v>
      </c>
      <c r="J520" s="29" t="s">
        <v>10</v>
      </c>
      <c r="K520" s="655" t="s">
        <v>294</v>
      </c>
      <c r="L520" s="30">
        <v>4</v>
      </c>
      <c r="M520" s="640">
        <v>2</v>
      </c>
      <c r="N520" s="640">
        <v>6</v>
      </c>
      <c r="O520" s="641">
        <v>2</v>
      </c>
      <c r="P520" s="641">
        <v>426</v>
      </c>
      <c r="Q520" s="665" t="s">
        <v>73</v>
      </c>
      <c r="R520" s="421">
        <v>43</v>
      </c>
      <c r="S520" s="674">
        <v>0</v>
      </c>
      <c r="T520" s="674"/>
      <c r="U520" s="674">
        <v>18000</v>
      </c>
      <c r="V520" s="674">
        <v>16200</v>
      </c>
      <c r="W520" s="697">
        <v>16200</v>
      </c>
    </row>
    <row r="521" spans="2:23" ht="25.5" hidden="1" customHeight="1" x14ac:dyDescent="0.25">
      <c r="B521" s="456" t="s">
        <v>105</v>
      </c>
      <c r="C521" s="7" t="s">
        <v>289</v>
      </c>
      <c r="D521" s="11"/>
      <c r="E521" s="8" t="s">
        <v>6</v>
      </c>
      <c r="F521" s="13" t="s">
        <v>7</v>
      </c>
      <c r="G521" s="13" t="s">
        <v>8</v>
      </c>
      <c r="H521" s="9" t="s">
        <v>41</v>
      </c>
      <c r="I521" s="13" t="s">
        <v>46</v>
      </c>
      <c r="J521" s="14" t="s">
        <v>10</v>
      </c>
      <c r="K521" s="15" t="s">
        <v>294</v>
      </c>
      <c r="L521" s="15"/>
      <c r="M521" s="16"/>
      <c r="N521" s="16"/>
      <c r="O521" s="16"/>
      <c r="P521" s="17"/>
      <c r="Q521" s="743" t="s">
        <v>241</v>
      </c>
      <c r="R521" s="144">
        <v>52</v>
      </c>
      <c r="S521" s="696">
        <f>S522</f>
        <v>25493</v>
      </c>
      <c r="T521" s="696">
        <f t="shared" ref="T521:V521" si="244">T522</f>
        <v>0</v>
      </c>
      <c r="U521" s="696">
        <f t="shared" si="244"/>
        <v>100000</v>
      </c>
      <c r="V521" s="696">
        <f t="shared" si="244"/>
        <v>100000</v>
      </c>
      <c r="W521" s="696">
        <f>W522</f>
        <v>100000</v>
      </c>
    </row>
    <row r="522" spans="2:23" ht="15" hidden="1" customHeight="1" x14ac:dyDescent="0.25">
      <c r="B522" s="456" t="s">
        <v>105</v>
      </c>
      <c r="C522" s="7" t="s">
        <v>289</v>
      </c>
      <c r="D522" s="11"/>
      <c r="E522" s="8" t="s">
        <v>6</v>
      </c>
      <c r="F522" s="13"/>
      <c r="G522" s="13"/>
      <c r="H522" s="9" t="s">
        <v>41</v>
      </c>
      <c r="I522" s="13" t="s">
        <v>46</v>
      </c>
      <c r="J522" s="654" t="s">
        <v>10</v>
      </c>
      <c r="K522" s="655" t="s">
        <v>294</v>
      </c>
      <c r="L522" s="655">
        <v>3</v>
      </c>
      <c r="M522" s="663">
        <v>2</v>
      </c>
      <c r="N522" s="663">
        <v>4</v>
      </c>
      <c r="O522" s="664">
        <v>1</v>
      </c>
      <c r="P522" s="664">
        <v>324</v>
      </c>
      <c r="Q522" s="72" t="s">
        <v>47</v>
      </c>
      <c r="R522" s="144">
        <v>52</v>
      </c>
      <c r="S522" s="674">
        <v>25493</v>
      </c>
      <c r="T522" s="674"/>
      <c r="U522" s="674">
        <v>100000</v>
      </c>
      <c r="V522" s="674">
        <v>100000</v>
      </c>
      <c r="W522" s="697">
        <v>100000</v>
      </c>
    </row>
    <row r="523" spans="2:23" ht="15" hidden="1" customHeight="1" x14ac:dyDescent="0.25">
      <c r="T523" s="941"/>
      <c r="U523" s="941"/>
    </row>
    <row r="524" spans="2:23" ht="25.5" hidden="1" customHeight="1" x14ac:dyDescent="0.25">
      <c r="B524" s="173" t="s">
        <v>105</v>
      </c>
      <c r="C524" s="173" t="s">
        <v>116</v>
      </c>
      <c r="D524" s="175"/>
      <c r="E524" s="99" t="s">
        <v>6</v>
      </c>
      <c r="F524" s="176" t="s">
        <v>7</v>
      </c>
      <c r="G524" s="176" t="s">
        <v>8</v>
      </c>
      <c r="H524" s="101"/>
      <c r="I524" s="177"/>
      <c r="J524" s="178"/>
      <c r="K524" s="179"/>
      <c r="L524" s="180" t="s">
        <v>49</v>
      </c>
      <c r="M524" s="181"/>
      <c r="N524" s="181"/>
      <c r="O524" s="181"/>
      <c r="P524" s="181"/>
      <c r="Q524" s="182" t="s">
        <v>318</v>
      </c>
      <c r="R524" s="424"/>
      <c r="S524" s="675">
        <f>S537+S573+S581+S596+S589+S592+S603+S605+S614+S611+S622+S624+S627+S616+S641+S647+S649+S651+S607+S653+S571+S634+S644</f>
        <v>401861391</v>
      </c>
      <c r="T524" s="675">
        <f t="shared" ref="T524:W524" si="245">T537+T573+T581+T596+T589+T592+T603+T605+T614+T611+T622+T624+T627+T616+T641+T647+T649+T651+T607+T653+T571+T634+T644</f>
        <v>205938252.46000001</v>
      </c>
      <c r="U524" s="675">
        <f t="shared" si="245"/>
        <v>322603614</v>
      </c>
      <c r="V524" s="675">
        <f t="shared" si="245"/>
        <v>253993614</v>
      </c>
      <c r="W524" s="960">
        <f t="shared" si="245"/>
        <v>241521614</v>
      </c>
    </row>
    <row r="525" spans="2:23" ht="15" hidden="1" customHeight="1" x14ac:dyDescent="0.25">
      <c r="B525" s="116"/>
      <c r="C525" s="116" t="s">
        <v>116</v>
      </c>
      <c r="D525" s="183"/>
      <c r="E525" s="99" t="s">
        <v>6</v>
      </c>
      <c r="F525" s="99" t="s">
        <v>7</v>
      </c>
      <c r="G525" s="99" t="s">
        <v>8</v>
      </c>
      <c r="H525" s="101"/>
      <c r="I525" s="177"/>
      <c r="J525" s="184"/>
      <c r="K525" s="185"/>
      <c r="L525" s="186" t="s">
        <v>49</v>
      </c>
      <c r="M525" s="187"/>
      <c r="N525" s="187"/>
      <c r="O525" s="187"/>
      <c r="P525" s="187"/>
      <c r="Q525" s="106" t="s">
        <v>93</v>
      </c>
      <c r="R525" s="412">
        <v>11</v>
      </c>
      <c r="S525" s="675">
        <f>S537+S573+S581+S589+S592+S596+S611+S622+S627+S616+S641+S647</f>
        <v>54516000</v>
      </c>
      <c r="T525" s="675">
        <f t="shared" ref="T525:W525" si="246">T537+T573+T581+T589+T592+T596+T611+T622+T627+T616+T641+T647</f>
        <v>24159210.460000001</v>
      </c>
      <c r="U525" s="675">
        <f t="shared" si="246"/>
        <v>64035712</v>
      </c>
      <c r="V525" s="675">
        <f t="shared" si="246"/>
        <v>82214599</v>
      </c>
      <c r="W525" s="960">
        <f t="shared" si="246"/>
        <v>83743892</v>
      </c>
    </row>
    <row r="526" spans="2:23" ht="15" hidden="1" customHeight="1" x14ac:dyDescent="0.25">
      <c r="B526" s="116"/>
      <c r="C526" s="116" t="s">
        <v>116</v>
      </c>
      <c r="D526" s="183"/>
      <c r="E526" s="99" t="s">
        <v>6</v>
      </c>
      <c r="F526" s="99" t="s">
        <v>7</v>
      </c>
      <c r="G526" s="99" t="s">
        <v>8</v>
      </c>
      <c r="H526" s="101"/>
      <c r="I526" s="177"/>
      <c r="J526" s="184"/>
      <c r="K526" s="185"/>
      <c r="L526" s="186" t="s">
        <v>49</v>
      </c>
      <c r="M526" s="187"/>
      <c r="N526" s="187"/>
      <c r="O526" s="187"/>
      <c r="P526" s="187"/>
      <c r="Q526" s="106" t="s">
        <v>249</v>
      </c>
      <c r="R526" s="412">
        <v>11</v>
      </c>
      <c r="S526" s="675">
        <f>S603</f>
        <v>160000000</v>
      </c>
      <c r="T526" s="675">
        <f t="shared" ref="T526" si="247">T603</f>
        <v>97337133</v>
      </c>
      <c r="U526" s="675">
        <f t="shared" ref="U526" si="248">U603</f>
        <v>90000000</v>
      </c>
      <c r="V526" s="675">
        <f t="shared" ref="V526" si="249">V603</f>
        <v>115000000</v>
      </c>
      <c r="W526" s="960">
        <f t="shared" ref="W526" si="250">W603</f>
        <v>103000000</v>
      </c>
    </row>
    <row r="527" spans="2:23" ht="15" hidden="1" customHeight="1" x14ac:dyDescent="0.25">
      <c r="B527" s="116"/>
      <c r="C527" s="116" t="s">
        <v>116</v>
      </c>
      <c r="D527" s="183"/>
      <c r="E527" s="99" t="s">
        <v>6</v>
      </c>
      <c r="F527" s="99" t="s">
        <v>7</v>
      </c>
      <c r="G527" s="99" t="s">
        <v>8</v>
      </c>
      <c r="H527" s="101"/>
      <c r="I527" s="177"/>
      <c r="J527" s="184"/>
      <c r="K527" s="185"/>
      <c r="L527" s="186" t="s">
        <v>49</v>
      </c>
      <c r="M527" s="187"/>
      <c r="N527" s="187"/>
      <c r="O527" s="187"/>
      <c r="P527" s="188"/>
      <c r="Q527" s="110" t="s">
        <v>117</v>
      </c>
      <c r="R527" s="189">
        <v>43</v>
      </c>
      <c r="S527" s="675">
        <f>S614+S609+S624+S649+S644+S634</f>
        <v>92100000</v>
      </c>
      <c r="T527" s="675">
        <f t="shared" ref="T527:W527" si="251">T614+T609+T624+T649+T644+T634</f>
        <v>82137169</v>
      </c>
      <c r="U527" s="675">
        <f t="shared" si="251"/>
        <v>38397902</v>
      </c>
      <c r="V527" s="675">
        <f t="shared" si="251"/>
        <v>16709015</v>
      </c>
      <c r="W527" s="960">
        <f t="shared" si="251"/>
        <v>14707722</v>
      </c>
    </row>
    <row r="528" spans="2:23" ht="17.25" hidden="1" customHeight="1" x14ac:dyDescent="0.25">
      <c r="B528" s="116"/>
      <c r="C528" s="116" t="s">
        <v>116</v>
      </c>
      <c r="D528" s="183"/>
      <c r="E528" s="99" t="s">
        <v>6</v>
      </c>
      <c r="F528" s="99" t="s">
        <v>7</v>
      </c>
      <c r="G528" s="99" t="s">
        <v>8</v>
      </c>
      <c r="H528" s="101"/>
      <c r="I528" s="177"/>
      <c r="J528" s="184"/>
      <c r="K528" s="185"/>
      <c r="L528" s="186" t="s">
        <v>49</v>
      </c>
      <c r="M528" s="187"/>
      <c r="N528" s="187"/>
      <c r="O528" s="187"/>
      <c r="P528" s="188"/>
      <c r="Q528" s="110" t="s">
        <v>329</v>
      </c>
      <c r="R528" s="189">
        <v>43</v>
      </c>
      <c r="S528" s="675">
        <f>S607</f>
        <v>15000000</v>
      </c>
      <c r="T528" s="675">
        <f t="shared" ref="T528" si="252">T607</f>
        <v>2232460</v>
      </c>
      <c r="U528" s="675">
        <f t="shared" ref="U528" si="253">U607</f>
        <v>10000000</v>
      </c>
      <c r="V528" s="675">
        <f t="shared" ref="V528" si="254">V607</f>
        <v>10000000</v>
      </c>
      <c r="W528" s="960">
        <f t="shared" ref="W528" si="255">W607</f>
        <v>10000000</v>
      </c>
    </row>
    <row r="529" spans="2:26" ht="15" hidden="1" customHeight="1" x14ac:dyDescent="0.25">
      <c r="B529" s="116"/>
      <c r="C529" s="116" t="s">
        <v>116</v>
      </c>
      <c r="D529" s="183"/>
      <c r="E529" s="99" t="s">
        <v>6</v>
      </c>
      <c r="F529" s="99" t="s">
        <v>7</v>
      </c>
      <c r="G529" s="99" t="s">
        <v>8</v>
      </c>
      <c r="H529" s="101"/>
      <c r="I529" s="177"/>
      <c r="J529" s="184"/>
      <c r="K529" s="185"/>
      <c r="L529" s="852" t="s">
        <v>49</v>
      </c>
      <c r="M529" s="187"/>
      <c r="N529" s="187"/>
      <c r="O529" s="187"/>
      <c r="P529" s="188"/>
      <c r="Q529" s="140" t="s">
        <v>100</v>
      </c>
      <c r="R529" s="143">
        <v>51</v>
      </c>
      <c r="S529" s="675">
        <f>S653</f>
        <v>175000</v>
      </c>
      <c r="T529" s="675">
        <f t="shared" ref="T529" si="256">T653</f>
        <v>24923</v>
      </c>
      <c r="U529" s="675">
        <f t="shared" ref="U529" si="257">U653</f>
        <v>100000</v>
      </c>
      <c r="V529" s="675">
        <f t="shared" ref="V529" si="258">V653</f>
        <v>0</v>
      </c>
      <c r="W529" s="960">
        <f t="shared" ref="W529" si="259">W653</f>
        <v>0</v>
      </c>
    </row>
    <row r="530" spans="2:26" ht="15" hidden="1" customHeight="1" x14ac:dyDescent="0.25">
      <c r="B530" s="116"/>
      <c r="C530" s="116" t="s">
        <v>116</v>
      </c>
      <c r="D530" s="183"/>
      <c r="E530" s="99" t="s">
        <v>6</v>
      </c>
      <c r="F530" s="99" t="s">
        <v>7</v>
      </c>
      <c r="G530" s="99" t="s">
        <v>8</v>
      </c>
      <c r="H530" s="101"/>
      <c r="I530" s="177"/>
      <c r="J530" s="184"/>
      <c r="K530" s="185"/>
      <c r="L530" s="186" t="s">
        <v>49</v>
      </c>
      <c r="M530" s="187"/>
      <c r="N530" s="187"/>
      <c r="O530" s="187"/>
      <c r="P530" s="188"/>
      <c r="Q530" s="110" t="s">
        <v>117</v>
      </c>
      <c r="R530" s="418">
        <v>52</v>
      </c>
      <c r="S530" s="675">
        <f>S651+S571</f>
        <v>70391</v>
      </c>
      <c r="T530" s="675">
        <f t="shared" ref="T530" si="260">T651+T571</f>
        <v>47357</v>
      </c>
      <c r="U530" s="675">
        <f t="shared" ref="U530" si="261">U651+U571</f>
        <v>70000</v>
      </c>
      <c r="V530" s="675">
        <f t="shared" ref="V530" si="262">V651+V571</f>
        <v>70000</v>
      </c>
      <c r="W530" s="960">
        <f t="shared" ref="W530" si="263">W651+W571</f>
        <v>70000</v>
      </c>
    </row>
    <row r="531" spans="2:26" ht="15" hidden="1" customHeight="1" x14ac:dyDescent="0.25">
      <c r="B531" s="116"/>
      <c r="C531" s="116" t="s">
        <v>116</v>
      </c>
      <c r="D531" s="183"/>
      <c r="E531" s="99" t="s">
        <v>6</v>
      </c>
      <c r="F531" s="99" t="s">
        <v>7</v>
      </c>
      <c r="G531" s="99" t="s">
        <v>8</v>
      </c>
      <c r="H531" s="101"/>
      <c r="I531" s="177"/>
      <c r="J531" s="184"/>
      <c r="K531" s="185"/>
      <c r="L531" s="186" t="s">
        <v>49</v>
      </c>
      <c r="M531" s="187"/>
      <c r="N531" s="187"/>
      <c r="O531" s="187"/>
      <c r="P531" s="188"/>
      <c r="Q531" s="110" t="s">
        <v>103</v>
      </c>
      <c r="R531" s="190">
        <v>81</v>
      </c>
      <c r="S531" s="675">
        <f>S605</f>
        <v>80000000</v>
      </c>
      <c r="T531" s="675">
        <f t="shared" ref="T531" si="264">T605</f>
        <v>0</v>
      </c>
      <c r="U531" s="675">
        <f t="shared" ref="U531" si="265">U605</f>
        <v>120000000</v>
      </c>
      <c r="V531" s="675">
        <f t="shared" ref="V531" si="266">V605</f>
        <v>30000000</v>
      </c>
      <c r="W531" s="960">
        <f t="shared" ref="W531" si="267">W605</f>
        <v>30000000</v>
      </c>
    </row>
    <row r="532" spans="2:26" ht="15" hidden="1" customHeight="1" x14ac:dyDescent="0.25">
      <c r="B532" s="116"/>
      <c r="C532" s="116" t="s">
        <v>116</v>
      </c>
      <c r="D532" s="183"/>
      <c r="E532" s="99" t="s">
        <v>6</v>
      </c>
      <c r="F532" s="176" t="s">
        <v>7</v>
      </c>
      <c r="G532" s="176" t="s">
        <v>8</v>
      </c>
      <c r="H532" s="101"/>
      <c r="I532" s="177"/>
      <c r="J532" s="184"/>
      <c r="K532" s="185"/>
      <c r="L532" s="186" t="s">
        <v>49</v>
      </c>
      <c r="M532" s="187"/>
      <c r="N532" s="187"/>
      <c r="O532" s="187"/>
      <c r="P532" s="187"/>
      <c r="Q532" s="191" t="s">
        <v>118</v>
      </c>
      <c r="R532" s="425"/>
      <c r="S532" s="676">
        <f>S525</f>
        <v>54516000</v>
      </c>
      <c r="T532" s="676">
        <f t="shared" ref="T532" si="268">T525</f>
        <v>24159210.460000001</v>
      </c>
      <c r="U532" s="676">
        <f>U525</f>
        <v>64035712</v>
      </c>
      <c r="V532" s="676">
        <f t="shared" ref="V532" si="269">V525</f>
        <v>82214599</v>
      </c>
      <c r="W532" s="192">
        <f t="shared" ref="W532" si="270">W525</f>
        <v>83743892</v>
      </c>
    </row>
    <row r="533" spans="2:26" ht="15" hidden="1" customHeight="1" x14ac:dyDescent="0.25">
      <c r="B533" s="116"/>
      <c r="C533" s="116" t="s">
        <v>116</v>
      </c>
      <c r="D533" s="183"/>
      <c r="E533" s="99" t="s">
        <v>6</v>
      </c>
      <c r="F533" s="176" t="s">
        <v>7</v>
      </c>
      <c r="G533" s="176" t="s">
        <v>8</v>
      </c>
      <c r="H533" s="101"/>
      <c r="I533" s="177"/>
      <c r="J533" s="184"/>
      <c r="K533" s="193"/>
      <c r="L533" s="194" t="s">
        <v>98</v>
      </c>
      <c r="M533" s="188"/>
      <c r="N533" s="188"/>
      <c r="O533" s="188"/>
      <c r="P533" s="188"/>
      <c r="Q533" s="157" t="s">
        <v>319</v>
      </c>
      <c r="R533" s="195"/>
      <c r="S533" s="677"/>
      <c r="T533" s="677"/>
      <c r="U533" s="677">
        <v>64035712</v>
      </c>
      <c r="V533" s="677">
        <v>82214599</v>
      </c>
      <c r="W533" s="196">
        <v>83743892</v>
      </c>
    </row>
    <row r="534" spans="2:26" ht="15" hidden="1" customHeight="1" x14ac:dyDescent="0.25">
      <c r="B534" s="116"/>
      <c r="C534" s="116" t="s">
        <v>116</v>
      </c>
      <c r="D534" s="183"/>
      <c r="E534" s="99" t="s">
        <v>6</v>
      </c>
      <c r="F534" s="176" t="s">
        <v>7</v>
      </c>
      <c r="G534" s="176" t="s">
        <v>8</v>
      </c>
      <c r="H534" s="101"/>
      <c r="I534" s="177"/>
      <c r="J534" s="184"/>
      <c r="K534" s="193"/>
      <c r="L534" s="194" t="s">
        <v>98</v>
      </c>
      <c r="M534" s="188"/>
      <c r="N534" s="188"/>
      <c r="O534" s="188"/>
      <c r="P534" s="188"/>
      <c r="Q534" s="159" t="s">
        <v>320</v>
      </c>
      <c r="R534" s="197"/>
      <c r="S534" s="788">
        <f>S533-S532</f>
        <v>-54516000</v>
      </c>
      <c r="T534" s="788">
        <f t="shared" ref="T534" si="271">T533-T532</f>
        <v>-24159210.460000001</v>
      </c>
      <c r="U534" s="788">
        <f t="shared" ref="U534" si="272">U533-U532</f>
        <v>0</v>
      </c>
      <c r="V534" s="788">
        <f t="shared" ref="V534" si="273">V533-V532</f>
        <v>0</v>
      </c>
      <c r="W534" s="788">
        <f t="shared" ref="W534" si="274">W533-W532</f>
        <v>0</v>
      </c>
    </row>
    <row r="535" spans="2:26" ht="25.5" hidden="1" customHeight="1" x14ac:dyDescent="0.25">
      <c r="B535" s="116"/>
      <c r="C535" s="116" t="s">
        <v>116</v>
      </c>
      <c r="D535" s="183"/>
      <c r="E535" s="99" t="s">
        <v>6</v>
      </c>
      <c r="F535" s="176" t="s">
        <v>7</v>
      </c>
      <c r="G535" s="176" t="s">
        <v>8</v>
      </c>
      <c r="H535" s="101"/>
      <c r="I535" s="177"/>
      <c r="J535" s="139"/>
      <c r="K535" s="107"/>
      <c r="L535" s="155" t="s">
        <v>49</v>
      </c>
      <c r="M535" s="109"/>
      <c r="N535" s="109"/>
      <c r="O535" s="109"/>
      <c r="P535" s="109"/>
      <c r="Q535" s="161" t="s">
        <v>328</v>
      </c>
      <c r="R535" s="162"/>
      <c r="S535" s="678">
        <f>S527+S531+S526+S530+S528+S529</f>
        <v>347345391</v>
      </c>
      <c r="T535" s="678">
        <f t="shared" ref="T535" si="275">T527+T531+T526+T530+T528+T529</f>
        <v>181779042</v>
      </c>
      <c r="U535" s="678">
        <f>U527+U531+U526+U530+U528+U529</f>
        <v>258567902</v>
      </c>
      <c r="V535" s="678">
        <f t="shared" ref="V535" si="276">V527+V531+V526+V530+V528+V529</f>
        <v>171779015</v>
      </c>
      <c r="W535" s="163">
        <f t="shared" ref="W535" si="277">W527+W531+W526+W530+W528+W529</f>
        <v>157777722</v>
      </c>
    </row>
    <row r="536" spans="2:26" ht="15" hidden="1" customHeight="1" x14ac:dyDescent="0.25">
      <c r="B536" s="116"/>
      <c r="C536" s="116" t="s">
        <v>116</v>
      </c>
      <c r="D536" s="183"/>
      <c r="E536" s="99" t="s">
        <v>6</v>
      </c>
      <c r="F536" s="176" t="s">
        <v>7</v>
      </c>
      <c r="G536" s="176" t="s">
        <v>8</v>
      </c>
      <c r="H536" s="101"/>
      <c r="I536" s="177"/>
      <c r="J536" s="184"/>
      <c r="K536" s="185"/>
      <c r="L536" s="186" t="s">
        <v>49</v>
      </c>
      <c r="M536" s="187"/>
      <c r="N536" s="187"/>
      <c r="O536" s="187"/>
      <c r="P536" s="187"/>
      <c r="Q536" s="198" t="s">
        <v>321</v>
      </c>
      <c r="R536" s="412"/>
      <c r="S536" s="675">
        <f>S532+S535</f>
        <v>401861391</v>
      </c>
      <c r="T536" s="675">
        <f t="shared" ref="T536" si="278">T532+T535</f>
        <v>205938252.46000001</v>
      </c>
      <c r="U536" s="675">
        <f t="shared" ref="U536" si="279">U532+U535</f>
        <v>322603614</v>
      </c>
      <c r="V536" s="675">
        <f t="shared" ref="V536" si="280">V532+V535</f>
        <v>253993614</v>
      </c>
      <c r="W536" s="960">
        <f t="shared" ref="W536" si="281">W532+W535</f>
        <v>241521614</v>
      </c>
    </row>
    <row r="537" spans="2:26" ht="38.25" hidden="1" customHeight="1" x14ac:dyDescent="0.25">
      <c r="B537" s="97" t="s">
        <v>105</v>
      </c>
      <c r="C537" s="97" t="s">
        <v>116</v>
      </c>
      <c r="D537" s="199"/>
      <c r="E537" s="99" t="s">
        <v>6</v>
      </c>
      <c r="F537" s="99" t="s">
        <v>7</v>
      </c>
      <c r="G537" s="99" t="s">
        <v>8</v>
      </c>
      <c r="H537" s="101" t="s">
        <v>106</v>
      </c>
      <c r="I537" s="200" t="s">
        <v>87</v>
      </c>
      <c r="J537" s="201" t="s">
        <v>10</v>
      </c>
      <c r="K537" s="202" t="s">
        <v>119</v>
      </c>
      <c r="L537" s="202"/>
      <c r="M537" s="203"/>
      <c r="N537" s="203"/>
      <c r="O537" s="203"/>
      <c r="P537" s="204"/>
      <c r="Q537" s="205" t="s">
        <v>120</v>
      </c>
      <c r="R537" s="426">
        <v>11</v>
      </c>
      <c r="S537" s="679">
        <f>SUM(S538:S570)</f>
        <v>12553200</v>
      </c>
      <c r="T537" s="679">
        <f t="shared" ref="T537" si="282">SUM(T538:T570)</f>
        <v>9210465.4600000009</v>
      </c>
      <c r="U537" s="679">
        <f t="shared" ref="U537" si="283">SUM(U538:U570)</f>
        <v>12654200</v>
      </c>
      <c r="V537" s="679">
        <f t="shared" ref="V537" si="284">SUM(V538:V570)</f>
        <v>13044200</v>
      </c>
      <c r="W537" s="961">
        <f t="shared" ref="W537" si="285">SUM(W538:W570)</f>
        <v>13194200</v>
      </c>
    </row>
    <row r="538" spans="2:26" ht="15" hidden="1" customHeight="1" x14ac:dyDescent="0.25">
      <c r="B538" s="97" t="s">
        <v>105</v>
      </c>
      <c r="C538" s="97" t="s">
        <v>116</v>
      </c>
      <c r="D538" s="199"/>
      <c r="E538" s="99" t="s">
        <v>6</v>
      </c>
      <c r="F538" s="206"/>
      <c r="G538" s="206"/>
      <c r="H538" s="101" t="s">
        <v>106</v>
      </c>
      <c r="I538" s="207" t="s">
        <v>87</v>
      </c>
      <c r="J538" s="208" t="s">
        <v>10</v>
      </c>
      <c r="K538" s="209" t="s">
        <v>119</v>
      </c>
      <c r="L538" s="210">
        <v>3</v>
      </c>
      <c r="M538" s="211">
        <v>1</v>
      </c>
      <c r="N538" s="211">
        <v>1</v>
      </c>
      <c r="O538" s="212">
        <v>1</v>
      </c>
      <c r="P538" s="213">
        <v>311</v>
      </c>
      <c r="Q538" s="214" t="s">
        <v>12</v>
      </c>
      <c r="R538" s="427">
        <v>11</v>
      </c>
      <c r="S538" s="697">
        <v>6840000</v>
      </c>
      <c r="T538" s="697">
        <v>5377770</v>
      </c>
      <c r="U538" s="1040">
        <v>6900000</v>
      </c>
      <c r="V538" s="1040">
        <v>7250000</v>
      </c>
      <c r="W538" s="1040">
        <v>7300000</v>
      </c>
      <c r="X538" s="735"/>
      <c r="Y538" s="735"/>
      <c r="Z538" s="735"/>
    </row>
    <row r="539" spans="2:26" ht="15" hidden="1" customHeight="1" x14ac:dyDescent="0.25">
      <c r="B539" s="97" t="s">
        <v>105</v>
      </c>
      <c r="C539" s="97" t="s">
        <v>116</v>
      </c>
      <c r="D539" s="175"/>
      <c r="E539" s="99" t="s">
        <v>6</v>
      </c>
      <c r="F539" s="206"/>
      <c r="G539" s="206"/>
      <c r="H539" s="101" t="s">
        <v>106</v>
      </c>
      <c r="I539" s="207" t="s">
        <v>87</v>
      </c>
      <c r="J539" s="208" t="s">
        <v>10</v>
      </c>
      <c r="K539" s="209" t="s">
        <v>119</v>
      </c>
      <c r="L539" s="215">
        <v>3</v>
      </c>
      <c r="M539" s="216">
        <v>1</v>
      </c>
      <c r="N539" s="216">
        <v>1</v>
      </c>
      <c r="O539" s="217">
        <v>2</v>
      </c>
      <c r="P539" s="213">
        <v>311</v>
      </c>
      <c r="Q539" s="214" t="s">
        <v>121</v>
      </c>
      <c r="R539" s="427">
        <v>11</v>
      </c>
      <c r="S539" s="697">
        <v>35200</v>
      </c>
      <c r="T539" s="697">
        <v>0</v>
      </c>
      <c r="U539" s="697">
        <v>35200</v>
      </c>
      <c r="V539" s="697">
        <v>35200</v>
      </c>
      <c r="W539" s="697">
        <v>35200</v>
      </c>
      <c r="X539" s="735"/>
      <c r="Y539" s="735"/>
      <c r="Z539" s="735"/>
    </row>
    <row r="540" spans="2:26" ht="15" hidden="1" customHeight="1" x14ac:dyDescent="0.25">
      <c r="B540" s="97" t="s">
        <v>105</v>
      </c>
      <c r="C540" s="97" t="s">
        <v>116</v>
      </c>
      <c r="D540" s="199"/>
      <c r="E540" s="99" t="s">
        <v>6</v>
      </c>
      <c r="F540" s="206"/>
      <c r="G540" s="206"/>
      <c r="H540" s="101" t="s">
        <v>106</v>
      </c>
      <c r="I540" s="207" t="s">
        <v>87</v>
      </c>
      <c r="J540" s="208" t="s">
        <v>10</v>
      </c>
      <c r="K540" s="209" t="s">
        <v>119</v>
      </c>
      <c r="L540" s="218">
        <v>3</v>
      </c>
      <c r="M540" s="167">
        <v>1</v>
      </c>
      <c r="N540" s="167">
        <v>1</v>
      </c>
      <c r="O540" s="219">
        <v>3</v>
      </c>
      <c r="P540" s="213">
        <v>311</v>
      </c>
      <c r="Q540" s="214" t="s">
        <v>13</v>
      </c>
      <c r="R540" s="427">
        <v>11</v>
      </c>
      <c r="S540" s="697">
        <v>60000</v>
      </c>
      <c r="T540" s="697">
        <v>14544</v>
      </c>
      <c r="U540" s="697">
        <v>50000</v>
      </c>
      <c r="V540" s="697">
        <v>50000</v>
      </c>
      <c r="W540" s="697">
        <v>50000</v>
      </c>
    </row>
    <row r="541" spans="2:26" ht="15" hidden="1" customHeight="1" x14ac:dyDescent="0.25">
      <c r="B541" s="97" t="s">
        <v>105</v>
      </c>
      <c r="C541" s="97" t="s">
        <v>116</v>
      </c>
      <c r="D541" s="199"/>
      <c r="E541" s="99" t="s">
        <v>6</v>
      </c>
      <c r="F541" s="206"/>
      <c r="G541" s="206"/>
      <c r="H541" s="101" t="s">
        <v>106</v>
      </c>
      <c r="I541" s="207" t="s">
        <v>87</v>
      </c>
      <c r="J541" s="208" t="s">
        <v>10</v>
      </c>
      <c r="K541" s="209" t="s">
        <v>119</v>
      </c>
      <c r="L541" s="218">
        <v>3</v>
      </c>
      <c r="M541" s="167">
        <v>1</v>
      </c>
      <c r="N541" s="167">
        <v>2</v>
      </c>
      <c r="O541" s="219">
        <v>1</v>
      </c>
      <c r="P541" s="213">
        <v>312</v>
      </c>
      <c r="Q541" s="214" t="s">
        <v>14</v>
      </c>
      <c r="R541" s="427">
        <v>11</v>
      </c>
      <c r="S541" s="697">
        <v>150000</v>
      </c>
      <c r="T541" s="697">
        <v>140291.46</v>
      </c>
      <c r="U541" s="697">
        <v>200000</v>
      </c>
      <c r="V541" s="697">
        <v>200000</v>
      </c>
      <c r="W541" s="697">
        <v>200000</v>
      </c>
    </row>
    <row r="542" spans="2:26" ht="15" hidden="1" customHeight="1" x14ac:dyDescent="0.25">
      <c r="B542" s="97" t="s">
        <v>105</v>
      </c>
      <c r="C542" s="97" t="s">
        <v>116</v>
      </c>
      <c r="D542" s="199"/>
      <c r="E542" s="99" t="s">
        <v>6</v>
      </c>
      <c r="F542" s="206"/>
      <c r="G542" s="206"/>
      <c r="H542" s="101" t="s">
        <v>106</v>
      </c>
      <c r="I542" s="207" t="s">
        <v>87</v>
      </c>
      <c r="J542" s="208" t="s">
        <v>10</v>
      </c>
      <c r="K542" s="209" t="s">
        <v>119</v>
      </c>
      <c r="L542" s="218">
        <v>3</v>
      </c>
      <c r="M542" s="167">
        <v>1</v>
      </c>
      <c r="N542" s="167">
        <v>3</v>
      </c>
      <c r="O542" s="219">
        <v>2</v>
      </c>
      <c r="P542" s="213">
        <v>313</v>
      </c>
      <c r="Q542" s="220" t="s">
        <v>15</v>
      </c>
      <c r="R542" s="427">
        <v>11</v>
      </c>
      <c r="S542" s="697">
        <v>1044000</v>
      </c>
      <c r="T542" s="697">
        <v>821723</v>
      </c>
      <c r="U542" s="697">
        <f>1050000+7500</f>
        <v>1057500</v>
      </c>
      <c r="V542" s="697">
        <f>1070000+10000</f>
        <v>1080000</v>
      </c>
      <c r="W542" s="697">
        <f>1090000+10000</f>
        <v>1100000</v>
      </c>
    </row>
    <row r="543" spans="2:26" ht="25.5" hidden="1" customHeight="1" x14ac:dyDescent="0.25">
      <c r="B543" s="97" t="s">
        <v>105</v>
      </c>
      <c r="C543" s="97" t="s">
        <v>116</v>
      </c>
      <c r="D543" s="199"/>
      <c r="E543" s="99" t="s">
        <v>6</v>
      </c>
      <c r="F543" s="206"/>
      <c r="G543" s="206"/>
      <c r="H543" s="101" t="s">
        <v>106</v>
      </c>
      <c r="I543" s="207" t="s">
        <v>87</v>
      </c>
      <c r="J543" s="208" t="s">
        <v>10</v>
      </c>
      <c r="K543" s="209" t="s">
        <v>119</v>
      </c>
      <c r="L543" s="218">
        <v>3</v>
      </c>
      <c r="M543" s="167">
        <v>1</v>
      </c>
      <c r="N543" s="167">
        <v>3</v>
      </c>
      <c r="O543" s="219">
        <v>3</v>
      </c>
      <c r="P543" s="213">
        <v>313</v>
      </c>
      <c r="Q543" s="220" t="s">
        <v>16</v>
      </c>
      <c r="R543" s="427">
        <v>11</v>
      </c>
      <c r="S543" s="697">
        <v>120000</v>
      </c>
      <c r="T543" s="697">
        <v>90125</v>
      </c>
      <c r="U543" s="697">
        <f>120000+2500</f>
        <v>122500</v>
      </c>
      <c r="V543" s="697">
        <v>125000</v>
      </c>
      <c r="W543" s="697">
        <v>125000</v>
      </c>
    </row>
    <row r="544" spans="2:26" ht="15" hidden="1" customHeight="1" x14ac:dyDescent="0.25">
      <c r="B544" s="97" t="s">
        <v>105</v>
      </c>
      <c r="C544" s="97" t="s">
        <v>116</v>
      </c>
      <c r="D544" s="199"/>
      <c r="E544" s="99" t="s">
        <v>6</v>
      </c>
      <c r="F544" s="206"/>
      <c r="G544" s="206"/>
      <c r="H544" s="101" t="s">
        <v>106</v>
      </c>
      <c r="I544" s="207" t="s">
        <v>87</v>
      </c>
      <c r="J544" s="208" t="s">
        <v>10</v>
      </c>
      <c r="K544" s="209" t="s">
        <v>119</v>
      </c>
      <c r="L544" s="218">
        <v>3</v>
      </c>
      <c r="M544" s="167">
        <v>2</v>
      </c>
      <c r="N544" s="167">
        <v>1</v>
      </c>
      <c r="O544" s="219">
        <v>1</v>
      </c>
      <c r="P544" s="213">
        <v>321</v>
      </c>
      <c r="Q544" s="214" t="s">
        <v>17</v>
      </c>
      <c r="R544" s="427">
        <v>11</v>
      </c>
      <c r="S544" s="697">
        <v>270000</v>
      </c>
      <c r="T544" s="697">
        <v>175644</v>
      </c>
      <c r="U544" s="697">
        <v>270000</v>
      </c>
      <c r="V544" s="697">
        <v>270000</v>
      </c>
      <c r="W544" s="697">
        <v>270000</v>
      </c>
    </row>
    <row r="545" spans="2:25" ht="15" hidden="1" customHeight="1" x14ac:dyDescent="0.25">
      <c r="B545" s="97" t="s">
        <v>105</v>
      </c>
      <c r="C545" s="97" t="s">
        <v>116</v>
      </c>
      <c r="D545" s="199"/>
      <c r="E545" s="99" t="s">
        <v>6</v>
      </c>
      <c r="F545" s="206"/>
      <c r="G545" s="206"/>
      <c r="H545" s="101" t="s">
        <v>106</v>
      </c>
      <c r="I545" s="207" t="s">
        <v>87</v>
      </c>
      <c r="J545" s="208" t="s">
        <v>10</v>
      </c>
      <c r="K545" s="209" t="s">
        <v>119</v>
      </c>
      <c r="L545" s="218">
        <v>3</v>
      </c>
      <c r="M545" s="167">
        <v>2</v>
      </c>
      <c r="N545" s="167">
        <v>1</v>
      </c>
      <c r="O545" s="219">
        <v>2</v>
      </c>
      <c r="P545" s="213">
        <v>321</v>
      </c>
      <c r="Q545" s="221" t="s">
        <v>18</v>
      </c>
      <c r="R545" s="427">
        <v>11</v>
      </c>
      <c r="S545" s="697">
        <v>410000</v>
      </c>
      <c r="T545" s="697">
        <v>300338</v>
      </c>
      <c r="U545" s="697">
        <v>430000</v>
      </c>
      <c r="V545" s="697">
        <v>430000</v>
      </c>
      <c r="W545" s="697">
        <v>430000</v>
      </c>
    </row>
    <row r="546" spans="2:25" ht="15" hidden="1" customHeight="1" x14ac:dyDescent="0.25">
      <c r="B546" s="97" t="s">
        <v>105</v>
      </c>
      <c r="C546" s="97" t="s">
        <v>116</v>
      </c>
      <c r="D546" s="199"/>
      <c r="E546" s="99" t="s">
        <v>6</v>
      </c>
      <c r="F546" s="206"/>
      <c r="G546" s="206"/>
      <c r="H546" s="101" t="s">
        <v>106</v>
      </c>
      <c r="I546" s="207" t="s">
        <v>87</v>
      </c>
      <c r="J546" s="208" t="s">
        <v>10</v>
      </c>
      <c r="K546" s="209" t="s">
        <v>119</v>
      </c>
      <c r="L546" s="218">
        <v>3</v>
      </c>
      <c r="M546" s="167">
        <v>2</v>
      </c>
      <c r="N546" s="167">
        <v>1</v>
      </c>
      <c r="O546" s="219">
        <v>3</v>
      </c>
      <c r="P546" s="213">
        <v>321</v>
      </c>
      <c r="Q546" s="214" t="s">
        <v>19</v>
      </c>
      <c r="R546" s="427">
        <v>11</v>
      </c>
      <c r="S546" s="697">
        <v>130000</v>
      </c>
      <c r="T546" s="697">
        <v>62100</v>
      </c>
      <c r="U546" s="697">
        <v>150000</v>
      </c>
      <c r="V546" s="697">
        <v>150000</v>
      </c>
      <c r="W546" s="697">
        <v>150000</v>
      </c>
    </row>
    <row r="547" spans="2:25" ht="15" hidden="1" customHeight="1" x14ac:dyDescent="0.25">
      <c r="B547" s="97" t="s">
        <v>105</v>
      </c>
      <c r="C547" s="97" t="s">
        <v>116</v>
      </c>
      <c r="D547" s="199"/>
      <c r="E547" s="99" t="s">
        <v>6</v>
      </c>
      <c r="F547" s="206"/>
      <c r="G547" s="206"/>
      <c r="H547" s="101" t="s">
        <v>106</v>
      </c>
      <c r="I547" s="207" t="s">
        <v>87</v>
      </c>
      <c r="J547" s="208" t="s">
        <v>10</v>
      </c>
      <c r="K547" s="209" t="s">
        <v>119</v>
      </c>
      <c r="L547" s="215">
        <v>3</v>
      </c>
      <c r="M547" s="216">
        <v>2</v>
      </c>
      <c r="N547" s="216">
        <v>1</v>
      </c>
      <c r="O547" s="217">
        <v>4</v>
      </c>
      <c r="P547" s="209">
        <v>321</v>
      </c>
      <c r="Q547" s="214" t="s">
        <v>122</v>
      </c>
      <c r="R547" s="439">
        <v>11</v>
      </c>
      <c r="S547" s="697">
        <v>5000</v>
      </c>
      <c r="T547" s="697">
        <v>304</v>
      </c>
      <c r="U547" s="697">
        <v>5000</v>
      </c>
      <c r="V547" s="697">
        <v>5000</v>
      </c>
      <c r="W547" s="697">
        <v>5000</v>
      </c>
      <c r="Y547" s="735"/>
    </row>
    <row r="548" spans="2:25" ht="15" hidden="1" customHeight="1" x14ac:dyDescent="0.25">
      <c r="B548" s="97" t="s">
        <v>105</v>
      </c>
      <c r="C548" s="97" t="s">
        <v>116</v>
      </c>
      <c r="D548" s="199"/>
      <c r="E548" s="99" t="s">
        <v>6</v>
      </c>
      <c r="F548" s="206"/>
      <c r="G548" s="206"/>
      <c r="H548" s="101" t="s">
        <v>106</v>
      </c>
      <c r="I548" s="207" t="s">
        <v>87</v>
      </c>
      <c r="J548" s="208" t="s">
        <v>10</v>
      </c>
      <c r="K548" s="209" t="s">
        <v>119</v>
      </c>
      <c r="L548" s="222">
        <v>3</v>
      </c>
      <c r="M548" s="223">
        <v>2</v>
      </c>
      <c r="N548" s="223">
        <v>2</v>
      </c>
      <c r="O548" s="224">
        <v>1</v>
      </c>
      <c r="P548" s="213">
        <v>322</v>
      </c>
      <c r="Q548" s="214" t="s">
        <v>20</v>
      </c>
      <c r="R548" s="427">
        <v>11</v>
      </c>
      <c r="S548" s="697">
        <v>155000</v>
      </c>
      <c r="T548" s="697">
        <v>99988</v>
      </c>
      <c r="U548" s="697">
        <v>160000</v>
      </c>
      <c r="V548" s="697">
        <v>160000</v>
      </c>
      <c r="W548" s="697">
        <v>160000</v>
      </c>
    </row>
    <row r="549" spans="2:25" ht="15" hidden="1" customHeight="1" x14ac:dyDescent="0.25">
      <c r="B549" s="97" t="s">
        <v>105</v>
      </c>
      <c r="C549" s="97" t="s">
        <v>116</v>
      </c>
      <c r="D549" s="199"/>
      <c r="E549" s="99" t="s">
        <v>6</v>
      </c>
      <c r="F549" s="206"/>
      <c r="G549" s="206"/>
      <c r="H549" s="101" t="s">
        <v>106</v>
      </c>
      <c r="I549" s="207" t="s">
        <v>87</v>
      </c>
      <c r="J549" s="208" t="s">
        <v>10</v>
      </c>
      <c r="K549" s="209" t="s">
        <v>119</v>
      </c>
      <c r="L549" s="218">
        <v>3</v>
      </c>
      <c r="M549" s="167">
        <v>2</v>
      </c>
      <c r="N549" s="167">
        <v>2</v>
      </c>
      <c r="O549" s="219">
        <v>3</v>
      </c>
      <c r="P549" s="213">
        <v>322</v>
      </c>
      <c r="Q549" s="214" t="s">
        <v>76</v>
      </c>
      <c r="R549" s="427">
        <v>11</v>
      </c>
      <c r="S549" s="697">
        <v>217000</v>
      </c>
      <c r="T549" s="697">
        <v>147790</v>
      </c>
      <c r="U549" s="697">
        <v>230000</v>
      </c>
      <c r="V549" s="697">
        <v>230000</v>
      </c>
      <c r="W549" s="697">
        <v>230000</v>
      </c>
    </row>
    <row r="550" spans="2:25" ht="15" hidden="1" customHeight="1" x14ac:dyDescent="0.25">
      <c r="B550" s="97" t="s">
        <v>105</v>
      </c>
      <c r="C550" s="97" t="s">
        <v>116</v>
      </c>
      <c r="D550" s="199"/>
      <c r="E550" s="99" t="s">
        <v>6</v>
      </c>
      <c r="F550" s="206"/>
      <c r="G550" s="206"/>
      <c r="H550" s="101" t="s">
        <v>106</v>
      </c>
      <c r="I550" s="207" t="s">
        <v>87</v>
      </c>
      <c r="J550" s="208" t="s">
        <v>10</v>
      </c>
      <c r="K550" s="209" t="s">
        <v>119</v>
      </c>
      <c r="L550" s="215">
        <v>3</v>
      </c>
      <c r="M550" s="216">
        <v>2</v>
      </c>
      <c r="N550" s="216">
        <v>2</v>
      </c>
      <c r="O550" s="217">
        <v>4</v>
      </c>
      <c r="P550" s="213">
        <v>322</v>
      </c>
      <c r="Q550" s="214" t="s">
        <v>123</v>
      </c>
      <c r="R550" s="427">
        <v>11</v>
      </c>
      <c r="S550" s="697">
        <v>1000</v>
      </c>
      <c r="T550" s="697">
        <v>665</v>
      </c>
      <c r="U550" s="697">
        <v>1000</v>
      </c>
      <c r="V550" s="697">
        <v>1000</v>
      </c>
      <c r="W550" s="697">
        <v>1000</v>
      </c>
    </row>
    <row r="551" spans="2:25" ht="15" hidden="1" customHeight="1" x14ac:dyDescent="0.25">
      <c r="B551" s="97" t="s">
        <v>105</v>
      </c>
      <c r="C551" s="97" t="s">
        <v>116</v>
      </c>
      <c r="D551" s="199"/>
      <c r="E551" s="99" t="s">
        <v>6</v>
      </c>
      <c r="F551" s="206"/>
      <c r="G551" s="206"/>
      <c r="H551" s="101" t="s">
        <v>106</v>
      </c>
      <c r="I551" s="207" t="s">
        <v>87</v>
      </c>
      <c r="J551" s="208" t="s">
        <v>10</v>
      </c>
      <c r="K551" s="209" t="s">
        <v>119</v>
      </c>
      <c r="L551" s="218">
        <v>3</v>
      </c>
      <c r="M551" s="167">
        <v>2</v>
      </c>
      <c r="N551" s="167">
        <v>2</v>
      </c>
      <c r="O551" s="219">
        <v>5</v>
      </c>
      <c r="P551" s="213">
        <v>322</v>
      </c>
      <c r="Q551" s="214" t="s">
        <v>23</v>
      </c>
      <c r="R551" s="427">
        <v>11</v>
      </c>
      <c r="S551" s="697">
        <v>15000</v>
      </c>
      <c r="T551" s="697">
        <v>10886</v>
      </c>
      <c r="U551" s="697">
        <v>20000</v>
      </c>
      <c r="V551" s="697">
        <v>20000</v>
      </c>
      <c r="W551" s="697">
        <v>20000</v>
      </c>
    </row>
    <row r="552" spans="2:25" ht="15" hidden="1" customHeight="1" x14ac:dyDescent="0.25">
      <c r="B552" s="97" t="s">
        <v>105</v>
      </c>
      <c r="C552" s="97" t="s">
        <v>116</v>
      </c>
      <c r="D552" s="199"/>
      <c r="E552" s="99" t="s">
        <v>6</v>
      </c>
      <c r="F552" s="206"/>
      <c r="G552" s="206"/>
      <c r="H552" s="101" t="s">
        <v>106</v>
      </c>
      <c r="I552" s="207" t="s">
        <v>87</v>
      </c>
      <c r="J552" s="208" t="s">
        <v>10</v>
      </c>
      <c r="K552" s="209" t="s">
        <v>119</v>
      </c>
      <c r="L552" s="218">
        <v>3</v>
      </c>
      <c r="M552" s="167">
        <v>2</v>
      </c>
      <c r="N552" s="167">
        <v>2</v>
      </c>
      <c r="O552" s="219">
        <v>7</v>
      </c>
      <c r="P552" s="213">
        <v>322</v>
      </c>
      <c r="Q552" s="214" t="s">
        <v>24</v>
      </c>
      <c r="R552" s="427">
        <v>11</v>
      </c>
      <c r="S552" s="697">
        <v>5000</v>
      </c>
      <c r="T552" s="697">
        <v>0</v>
      </c>
      <c r="U552" s="697">
        <v>3000</v>
      </c>
      <c r="V552" s="697">
        <v>3000</v>
      </c>
      <c r="W552" s="697">
        <v>3000</v>
      </c>
    </row>
    <row r="553" spans="2:25" ht="15" hidden="1" customHeight="1" x14ac:dyDescent="0.25">
      <c r="B553" s="97" t="s">
        <v>105</v>
      </c>
      <c r="C553" s="97" t="s">
        <v>116</v>
      </c>
      <c r="D553" s="199"/>
      <c r="E553" s="99" t="s">
        <v>6</v>
      </c>
      <c r="F553" s="206"/>
      <c r="G553" s="206"/>
      <c r="H553" s="101" t="s">
        <v>106</v>
      </c>
      <c r="I553" s="207" t="s">
        <v>87</v>
      </c>
      <c r="J553" s="208" t="s">
        <v>10</v>
      </c>
      <c r="K553" s="209" t="s">
        <v>119</v>
      </c>
      <c r="L553" s="218">
        <v>3</v>
      </c>
      <c r="M553" s="167">
        <v>2</v>
      </c>
      <c r="N553" s="167">
        <v>3</v>
      </c>
      <c r="O553" s="219">
        <v>1</v>
      </c>
      <c r="P553" s="213">
        <v>323</v>
      </c>
      <c r="Q553" s="214" t="s">
        <v>124</v>
      </c>
      <c r="R553" s="427">
        <v>11</v>
      </c>
      <c r="S553" s="697">
        <v>420000</v>
      </c>
      <c r="T553" s="697">
        <v>296840</v>
      </c>
      <c r="U553" s="697">
        <v>420000</v>
      </c>
      <c r="V553" s="697">
        <v>420000</v>
      </c>
      <c r="W553" s="697">
        <v>420000</v>
      </c>
    </row>
    <row r="554" spans="2:25" ht="15" hidden="1" customHeight="1" x14ac:dyDescent="0.25">
      <c r="B554" s="97" t="s">
        <v>105</v>
      </c>
      <c r="C554" s="97" t="s">
        <v>116</v>
      </c>
      <c r="D554" s="199"/>
      <c r="E554" s="99" t="s">
        <v>6</v>
      </c>
      <c r="F554" s="206"/>
      <c r="G554" s="206"/>
      <c r="H554" s="101" t="s">
        <v>106</v>
      </c>
      <c r="I554" s="207" t="s">
        <v>87</v>
      </c>
      <c r="J554" s="208" t="s">
        <v>10</v>
      </c>
      <c r="K554" s="209" t="s">
        <v>119</v>
      </c>
      <c r="L554" s="218">
        <v>3</v>
      </c>
      <c r="M554" s="167">
        <v>2</v>
      </c>
      <c r="N554" s="167">
        <v>3</v>
      </c>
      <c r="O554" s="219">
        <v>2</v>
      </c>
      <c r="P554" s="213">
        <v>323</v>
      </c>
      <c r="Q554" s="214" t="s">
        <v>77</v>
      </c>
      <c r="R554" s="427">
        <v>11</v>
      </c>
      <c r="S554" s="697">
        <v>160000</v>
      </c>
      <c r="T554" s="697">
        <v>107045</v>
      </c>
      <c r="U554" s="697">
        <v>160000</v>
      </c>
      <c r="V554" s="697">
        <v>165000</v>
      </c>
      <c r="W554" s="697">
        <v>165000</v>
      </c>
    </row>
    <row r="555" spans="2:25" ht="15" hidden="1" customHeight="1" x14ac:dyDescent="0.25">
      <c r="B555" s="97" t="s">
        <v>105</v>
      </c>
      <c r="C555" s="97" t="s">
        <v>116</v>
      </c>
      <c r="D555" s="199"/>
      <c r="E555" s="99" t="s">
        <v>6</v>
      </c>
      <c r="F555" s="206"/>
      <c r="G555" s="206"/>
      <c r="H555" s="101" t="s">
        <v>106</v>
      </c>
      <c r="I555" s="207" t="s">
        <v>87</v>
      </c>
      <c r="J555" s="208" t="s">
        <v>10</v>
      </c>
      <c r="K555" s="209" t="s">
        <v>119</v>
      </c>
      <c r="L555" s="218">
        <v>3</v>
      </c>
      <c r="M555" s="167">
        <v>2</v>
      </c>
      <c r="N555" s="167">
        <v>3</v>
      </c>
      <c r="O555" s="219">
        <v>3</v>
      </c>
      <c r="P555" s="213">
        <v>323</v>
      </c>
      <c r="Q555" s="214" t="s">
        <v>26</v>
      </c>
      <c r="R555" s="427">
        <v>11</v>
      </c>
      <c r="S555" s="697">
        <v>570000</v>
      </c>
      <c r="T555" s="697">
        <v>108911</v>
      </c>
      <c r="U555" s="697">
        <v>500000</v>
      </c>
      <c r="V555" s="697">
        <v>500000</v>
      </c>
      <c r="W555" s="697">
        <v>500000</v>
      </c>
    </row>
    <row r="556" spans="2:25" ht="15" hidden="1" customHeight="1" x14ac:dyDescent="0.25">
      <c r="B556" s="97" t="s">
        <v>105</v>
      </c>
      <c r="C556" s="97" t="s">
        <v>116</v>
      </c>
      <c r="D556" s="199"/>
      <c r="E556" s="99" t="s">
        <v>6</v>
      </c>
      <c r="F556" s="206"/>
      <c r="G556" s="206"/>
      <c r="H556" s="101" t="s">
        <v>106</v>
      </c>
      <c r="I556" s="207" t="s">
        <v>87</v>
      </c>
      <c r="J556" s="208" t="s">
        <v>10</v>
      </c>
      <c r="K556" s="209" t="s">
        <v>119</v>
      </c>
      <c r="L556" s="218">
        <v>3</v>
      </c>
      <c r="M556" s="167">
        <v>2</v>
      </c>
      <c r="N556" s="167">
        <v>3</v>
      </c>
      <c r="O556" s="219">
        <v>4</v>
      </c>
      <c r="P556" s="213">
        <v>323</v>
      </c>
      <c r="Q556" s="214" t="s">
        <v>44</v>
      </c>
      <c r="R556" s="427">
        <v>11</v>
      </c>
      <c r="S556" s="697">
        <v>580000</v>
      </c>
      <c r="T556" s="697">
        <v>428632</v>
      </c>
      <c r="U556" s="697">
        <v>560000</v>
      </c>
      <c r="V556" s="697">
        <v>560000</v>
      </c>
      <c r="W556" s="697">
        <v>560000</v>
      </c>
    </row>
    <row r="557" spans="2:25" ht="15" hidden="1" customHeight="1" x14ac:dyDescent="0.25">
      <c r="B557" s="97" t="s">
        <v>105</v>
      </c>
      <c r="C557" s="97" t="s">
        <v>116</v>
      </c>
      <c r="D557" s="199"/>
      <c r="E557" s="99" t="s">
        <v>6</v>
      </c>
      <c r="F557" s="206"/>
      <c r="G557" s="206"/>
      <c r="H557" s="101" t="s">
        <v>106</v>
      </c>
      <c r="I557" s="207" t="s">
        <v>87</v>
      </c>
      <c r="J557" s="208" t="s">
        <v>10</v>
      </c>
      <c r="K557" s="209" t="s">
        <v>119</v>
      </c>
      <c r="L557" s="218">
        <v>3</v>
      </c>
      <c r="M557" s="167">
        <v>2</v>
      </c>
      <c r="N557" s="167">
        <v>3</v>
      </c>
      <c r="O557" s="219">
        <v>5</v>
      </c>
      <c r="P557" s="213">
        <v>323</v>
      </c>
      <c r="Q557" s="214" t="s">
        <v>28</v>
      </c>
      <c r="R557" s="427">
        <v>11</v>
      </c>
      <c r="S557" s="697">
        <v>390000</v>
      </c>
      <c r="T557" s="697">
        <v>271328</v>
      </c>
      <c r="U557" s="697">
        <v>390000</v>
      </c>
      <c r="V557" s="697">
        <v>400000</v>
      </c>
      <c r="W557" s="697">
        <v>400000</v>
      </c>
    </row>
    <row r="558" spans="2:25" ht="15" hidden="1" customHeight="1" x14ac:dyDescent="0.25">
      <c r="B558" s="97" t="s">
        <v>105</v>
      </c>
      <c r="C558" s="97" t="s">
        <v>116</v>
      </c>
      <c r="D558" s="199"/>
      <c r="E558" s="99" t="s">
        <v>6</v>
      </c>
      <c r="F558" s="206"/>
      <c r="G558" s="206"/>
      <c r="H558" s="101" t="s">
        <v>106</v>
      </c>
      <c r="I558" s="207" t="s">
        <v>87</v>
      </c>
      <c r="J558" s="208" t="s">
        <v>10</v>
      </c>
      <c r="K558" s="209" t="s">
        <v>119</v>
      </c>
      <c r="L558" s="218">
        <v>3</v>
      </c>
      <c r="M558" s="167">
        <v>2</v>
      </c>
      <c r="N558" s="167">
        <v>3</v>
      </c>
      <c r="O558" s="219">
        <v>6</v>
      </c>
      <c r="P558" s="213">
        <v>323</v>
      </c>
      <c r="Q558" s="214" t="s">
        <v>29</v>
      </c>
      <c r="R558" s="427">
        <v>11</v>
      </c>
      <c r="S558" s="697">
        <v>80000</v>
      </c>
      <c r="T558" s="697">
        <v>68520</v>
      </c>
      <c r="U558" s="697">
        <v>0</v>
      </c>
      <c r="V558" s="697">
        <v>0</v>
      </c>
      <c r="W558" s="697">
        <v>80000</v>
      </c>
    </row>
    <row r="559" spans="2:25" ht="15" hidden="1" customHeight="1" x14ac:dyDescent="0.25">
      <c r="B559" s="97" t="s">
        <v>105</v>
      </c>
      <c r="C559" s="97" t="s">
        <v>116</v>
      </c>
      <c r="D559" s="199"/>
      <c r="E559" s="99" t="s">
        <v>6</v>
      </c>
      <c r="F559" s="206"/>
      <c r="G559" s="206"/>
      <c r="H559" s="101" t="s">
        <v>106</v>
      </c>
      <c r="I559" s="207" t="s">
        <v>87</v>
      </c>
      <c r="J559" s="208" t="s">
        <v>10</v>
      </c>
      <c r="K559" s="209" t="s">
        <v>119</v>
      </c>
      <c r="L559" s="218">
        <v>3</v>
      </c>
      <c r="M559" s="167">
        <v>2</v>
      </c>
      <c r="N559" s="167">
        <v>3</v>
      </c>
      <c r="O559" s="219">
        <v>7</v>
      </c>
      <c r="P559" s="213">
        <v>323</v>
      </c>
      <c r="Q559" s="225" t="s">
        <v>30</v>
      </c>
      <c r="R559" s="427">
        <v>11</v>
      </c>
      <c r="S559" s="697">
        <v>170000</v>
      </c>
      <c r="T559" s="697">
        <v>234434</v>
      </c>
      <c r="U559" s="697">
        <v>300000</v>
      </c>
      <c r="V559" s="697">
        <v>300000</v>
      </c>
      <c r="W559" s="697">
        <v>300000</v>
      </c>
    </row>
    <row r="560" spans="2:25" ht="15" hidden="1" customHeight="1" x14ac:dyDescent="0.25">
      <c r="B560" s="97" t="s">
        <v>105</v>
      </c>
      <c r="C560" s="97" t="s">
        <v>116</v>
      </c>
      <c r="D560" s="199"/>
      <c r="E560" s="99" t="s">
        <v>6</v>
      </c>
      <c r="F560" s="206"/>
      <c r="G560" s="206"/>
      <c r="H560" s="101" t="s">
        <v>106</v>
      </c>
      <c r="I560" s="207" t="s">
        <v>87</v>
      </c>
      <c r="J560" s="208" t="s">
        <v>10</v>
      </c>
      <c r="K560" s="209" t="s">
        <v>119</v>
      </c>
      <c r="L560" s="218">
        <v>3</v>
      </c>
      <c r="M560" s="167">
        <v>2</v>
      </c>
      <c r="N560" s="167">
        <v>3</v>
      </c>
      <c r="O560" s="219">
        <v>8</v>
      </c>
      <c r="P560" s="213">
        <v>323</v>
      </c>
      <c r="Q560" s="214" t="s">
        <v>38</v>
      </c>
      <c r="R560" s="427">
        <v>11</v>
      </c>
      <c r="S560" s="697">
        <v>310000</v>
      </c>
      <c r="T560" s="697">
        <v>196588</v>
      </c>
      <c r="U560" s="697">
        <v>280000</v>
      </c>
      <c r="V560" s="697">
        <v>280000</v>
      </c>
      <c r="W560" s="697">
        <v>280000</v>
      </c>
    </row>
    <row r="561" spans="2:23" ht="15" hidden="1" customHeight="1" x14ac:dyDescent="0.25">
      <c r="B561" s="97" t="s">
        <v>105</v>
      </c>
      <c r="C561" s="97" t="s">
        <v>116</v>
      </c>
      <c r="D561" s="199"/>
      <c r="E561" s="99" t="s">
        <v>6</v>
      </c>
      <c r="F561" s="206"/>
      <c r="G561" s="206"/>
      <c r="H561" s="101" t="s">
        <v>106</v>
      </c>
      <c r="I561" s="207" t="s">
        <v>87</v>
      </c>
      <c r="J561" s="208" t="s">
        <v>10</v>
      </c>
      <c r="K561" s="209" t="s">
        <v>119</v>
      </c>
      <c r="L561" s="218">
        <v>3</v>
      </c>
      <c r="M561" s="167">
        <v>2</v>
      </c>
      <c r="N561" s="167">
        <v>3</v>
      </c>
      <c r="O561" s="219">
        <v>9</v>
      </c>
      <c r="P561" s="213">
        <v>323</v>
      </c>
      <c r="Q561" s="226" t="s">
        <v>45</v>
      </c>
      <c r="R561" s="427">
        <v>11</v>
      </c>
      <c r="S561" s="697">
        <v>270000</v>
      </c>
      <c r="T561" s="697">
        <v>186177</v>
      </c>
      <c r="U561" s="697">
        <v>270000</v>
      </c>
      <c r="V561" s="697">
        <v>270000</v>
      </c>
      <c r="W561" s="697">
        <v>270000</v>
      </c>
    </row>
    <row r="562" spans="2:23" ht="15" hidden="1" customHeight="1" x14ac:dyDescent="0.25">
      <c r="B562" s="97" t="s">
        <v>105</v>
      </c>
      <c r="C562" s="97" t="s">
        <v>116</v>
      </c>
      <c r="D562" s="199"/>
      <c r="E562" s="99" t="s">
        <v>6</v>
      </c>
      <c r="F562" s="206"/>
      <c r="G562" s="206"/>
      <c r="H562" s="101" t="s">
        <v>106</v>
      </c>
      <c r="I562" s="207" t="s">
        <v>87</v>
      </c>
      <c r="J562" s="208" t="s">
        <v>10</v>
      </c>
      <c r="K562" s="209" t="s">
        <v>119</v>
      </c>
      <c r="L562" s="218">
        <v>3</v>
      </c>
      <c r="M562" s="167">
        <v>2</v>
      </c>
      <c r="N562" s="167">
        <v>9</v>
      </c>
      <c r="O562" s="219">
        <v>3</v>
      </c>
      <c r="P562" s="213">
        <v>329</v>
      </c>
      <c r="Q562" s="214" t="s">
        <v>32</v>
      </c>
      <c r="R562" s="427">
        <v>11</v>
      </c>
      <c r="S562" s="697">
        <v>28000</v>
      </c>
      <c r="T562" s="697">
        <v>12143</v>
      </c>
      <c r="U562" s="697">
        <v>28000</v>
      </c>
      <c r="V562" s="697">
        <v>28000</v>
      </c>
      <c r="W562" s="697">
        <v>28000</v>
      </c>
    </row>
    <row r="563" spans="2:23" ht="15" hidden="1" customHeight="1" x14ac:dyDescent="0.25">
      <c r="B563" s="97" t="s">
        <v>105</v>
      </c>
      <c r="C563" s="97" t="s">
        <v>116</v>
      </c>
      <c r="D563" s="199"/>
      <c r="E563" s="99" t="s">
        <v>6</v>
      </c>
      <c r="F563" s="206"/>
      <c r="G563" s="206"/>
      <c r="H563" s="101" t="s">
        <v>106</v>
      </c>
      <c r="I563" s="207" t="s">
        <v>87</v>
      </c>
      <c r="J563" s="208" t="s">
        <v>10</v>
      </c>
      <c r="K563" s="209" t="s">
        <v>119</v>
      </c>
      <c r="L563" s="215">
        <v>3</v>
      </c>
      <c r="M563" s="216">
        <v>2</v>
      </c>
      <c r="N563" s="216">
        <v>9</v>
      </c>
      <c r="O563" s="217">
        <v>5</v>
      </c>
      <c r="P563" s="209">
        <v>329</v>
      </c>
      <c r="Q563" s="214" t="s">
        <v>162</v>
      </c>
      <c r="R563" s="427">
        <v>11</v>
      </c>
      <c r="S563" s="697">
        <v>15000</v>
      </c>
      <c r="T563" s="697">
        <v>13547</v>
      </c>
      <c r="U563" s="697">
        <v>20000</v>
      </c>
      <c r="V563" s="697">
        <v>20000</v>
      </c>
      <c r="W563" s="697">
        <v>20000</v>
      </c>
    </row>
    <row r="564" spans="2:23" ht="14.25" hidden="1" customHeight="1" x14ac:dyDescent="0.25">
      <c r="B564" s="97" t="s">
        <v>105</v>
      </c>
      <c r="C564" s="97" t="s">
        <v>116</v>
      </c>
      <c r="D564" s="199"/>
      <c r="E564" s="99" t="s">
        <v>6</v>
      </c>
      <c r="F564" s="206"/>
      <c r="G564" s="206"/>
      <c r="H564" s="101" t="s">
        <v>106</v>
      </c>
      <c r="I564" s="207" t="s">
        <v>87</v>
      </c>
      <c r="J564" s="208" t="s">
        <v>10</v>
      </c>
      <c r="K564" s="209" t="s">
        <v>119</v>
      </c>
      <c r="L564" s="218">
        <v>3</v>
      </c>
      <c r="M564" s="167">
        <v>2</v>
      </c>
      <c r="N564" s="167">
        <v>9</v>
      </c>
      <c r="O564" s="219">
        <v>9</v>
      </c>
      <c r="P564" s="213">
        <v>329</v>
      </c>
      <c r="Q564" s="214" t="s">
        <v>84</v>
      </c>
      <c r="R564" s="427">
        <v>11</v>
      </c>
      <c r="S564" s="697">
        <v>20000</v>
      </c>
      <c r="T564" s="697">
        <v>10398</v>
      </c>
      <c r="U564" s="697">
        <v>15000</v>
      </c>
      <c r="V564" s="697">
        <v>15000</v>
      </c>
      <c r="W564" s="697">
        <v>15000</v>
      </c>
    </row>
    <row r="565" spans="2:23" ht="15.75" hidden="1" customHeight="1" x14ac:dyDescent="0.25">
      <c r="B565" s="97" t="s">
        <v>105</v>
      </c>
      <c r="C565" s="97" t="s">
        <v>116</v>
      </c>
      <c r="D565" s="199"/>
      <c r="E565" s="99" t="s">
        <v>6</v>
      </c>
      <c r="F565" s="206"/>
      <c r="G565" s="206"/>
      <c r="H565" s="101" t="s">
        <v>106</v>
      </c>
      <c r="I565" s="207" t="s">
        <v>87</v>
      </c>
      <c r="J565" s="208" t="s">
        <v>10</v>
      </c>
      <c r="K565" s="209" t="s">
        <v>119</v>
      </c>
      <c r="L565" s="218">
        <v>3</v>
      </c>
      <c r="M565" s="167">
        <v>4</v>
      </c>
      <c r="N565" s="167">
        <v>3</v>
      </c>
      <c r="O565" s="219">
        <v>1</v>
      </c>
      <c r="P565" s="213">
        <v>343</v>
      </c>
      <c r="Q565" s="214" t="s">
        <v>33</v>
      </c>
      <c r="R565" s="427">
        <v>11</v>
      </c>
      <c r="S565" s="697">
        <v>25000</v>
      </c>
      <c r="T565" s="697">
        <v>22539</v>
      </c>
      <c r="U565" s="697">
        <v>30000</v>
      </c>
      <c r="V565" s="697">
        <v>30000</v>
      </c>
      <c r="W565" s="697">
        <v>30000</v>
      </c>
    </row>
    <row r="566" spans="2:23" ht="16.5" hidden="1" customHeight="1" x14ac:dyDescent="0.25">
      <c r="B566" s="97" t="s">
        <v>105</v>
      </c>
      <c r="C566" s="97" t="s">
        <v>116</v>
      </c>
      <c r="D566" s="199"/>
      <c r="E566" s="99" t="s">
        <v>6</v>
      </c>
      <c r="F566" s="206"/>
      <c r="G566" s="206"/>
      <c r="H566" s="101" t="s">
        <v>106</v>
      </c>
      <c r="I566" s="207" t="s">
        <v>87</v>
      </c>
      <c r="J566" s="208" t="s">
        <v>10</v>
      </c>
      <c r="K566" s="209" t="s">
        <v>119</v>
      </c>
      <c r="L566" s="218">
        <v>3</v>
      </c>
      <c r="M566" s="167">
        <v>4</v>
      </c>
      <c r="N566" s="167">
        <v>3</v>
      </c>
      <c r="O566" s="219">
        <v>3</v>
      </c>
      <c r="P566" s="213">
        <v>343</v>
      </c>
      <c r="Q566" s="227" t="s">
        <v>34</v>
      </c>
      <c r="R566" s="427">
        <v>11</v>
      </c>
      <c r="S566" s="697">
        <v>3000</v>
      </c>
      <c r="T566" s="697">
        <v>320</v>
      </c>
      <c r="U566" s="697">
        <v>2000</v>
      </c>
      <c r="V566" s="697">
        <v>2000</v>
      </c>
      <c r="W566" s="697">
        <v>2000</v>
      </c>
    </row>
    <row r="567" spans="2:23" ht="15" hidden="1" customHeight="1" x14ac:dyDescent="0.25">
      <c r="B567" s="97" t="s">
        <v>105</v>
      </c>
      <c r="C567" s="97" t="s">
        <v>116</v>
      </c>
      <c r="D567" s="199"/>
      <c r="E567" s="99" t="s">
        <v>6</v>
      </c>
      <c r="F567" s="206"/>
      <c r="G567" s="206"/>
      <c r="H567" s="101" t="s">
        <v>106</v>
      </c>
      <c r="I567" s="207" t="s">
        <v>87</v>
      </c>
      <c r="J567" s="208" t="s">
        <v>10</v>
      </c>
      <c r="K567" s="209" t="s">
        <v>119</v>
      </c>
      <c r="L567" s="218">
        <v>3</v>
      </c>
      <c r="M567" s="167">
        <v>4</v>
      </c>
      <c r="N567" s="167">
        <v>3</v>
      </c>
      <c r="O567" s="219">
        <v>4</v>
      </c>
      <c r="P567" s="213">
        <v>343</v>
      </c>
      <c r="Q567" s="228" t="s">
        <v>125</v>
      </c>
      <c r="R567" s="427">
        <v>11</v>
      </c>
      <c r="S567" s="697">
        <v>5000</v>
      </c>
      <c r="T567" s="697">
        <v>350</v>
      </c>
      <c r="U567" s="697">
        <v>5000</v>
      </c>
      <c r="V567" s="697">
        <v>5000</v>
      </c>
      <c r="W567" s="697">
        <v>5000</v>
      </c>
    </row>
    <row r="568" spans="2:23" ht="15" hidden="1" customHeight="1" x14ac:dyDescent="0.25">
      <c r="B568" s="97" t="s">
        <v>105</v>
      </c>
      <c r="C568" s="97" t="s">
        <v>116</v>
      </c>
      <c r="D568" s="199"/>
      <c r="E568" s="99" t="s">
        <v>6</v>
      </c>
      <c r="F568" s="206"/>
      <c r="G568" s="206"/>
      <c r="H568" s="101" t="s">
        <v>106</v>
      </c>
      <c r="I568" s="207" t="s">
        <v>87</v>
      </c>
      <c r="J568" s="208" t="s">
        <v>10</v>
      </c>
      <c r="K568" s="209" t="s">
        <v>119</v>
      </c>
      <c r="L568" s="215">
        <v>4</v>
      </c>
      <c r="M568" s="216">
        <v>2</v>
      </c>
      <c r="N568" s="216">
        <v>2</v>
      </c>
      <c r="O568" s="216">
        <v>1</v>
      </c>
      <c r="P568" s="209">
        <v>422</v>
      </c>
      <c r="Q568" s="229" t="s">
        <v>67</v>
      </c>
      <c r="R568" s="427">
        <v>11</v>
      </c>
      <c r="S568" s="697">
        <v>20000</v>
      </c>
      <c r="T568" s="697">
        <v>10525</v>
      </c>
      <c r="U568" s="697">
        <v>20000</v>
      </c>
      <c r="V568" s="697">
        <v>20000</v>
      </c>
      <c r="W568" s="697">
        <v>20000</v>
      </c>
    </row>
    <row r="569" spans="2:23" ht="15" hidden="1" customHeight="1" x14ac:dyDescent="0.25">
      <c r="B569" s="97" t="s">
        <v>105</v>
      </c>
      <c r="C569" s="97" t="s">
        <v>116</v>
      </c>
      <c r="D569" s="199"/>
      <c r="E569" s="99" t="s">
        <v>6</v>
      </c>
      <c r="F569" s="206"/>
      <c r="G569" s="206"/>
      <c r="H569" s="101" t="s">
        <v>106</v>
      </c>
      <c r="I569" s="207" t="s">
        <v>87</v>
      </c>
      <c r="J569" s="208" t="s">
        <v>10</v>
      </c>
      <c r="K569" s="209" t="s">
        <v>119</v>
      </c>
      <c r="L569" s="215">
        <v>4</v>
      </c>
      <c r="M569" s="216">
        <v>2</v>
      </c>
      <c r="N569" s="216">
        <v>2</v>
      </c>
      <c r="O569" s="216">
        <v>2</v>
      </c>
      <c r="P569" s="213">
        <v>422</v>
      </c>
      <c r="Q569" s="229" t="s">
        <v>68</v>
      </c>
      <c r="R569" s="427">
        <v>11</v>
      </c>
      <c r="S569" s="697">
        <v>15000</v>
      </c>
      <c r="T569" s="697">
        <v>0</v>
      </c>
      <c r="U569" s="697">
        <v>10000</v>
      </c>
      <c r="V569" s="697">
        <v>10000</v>
      </c>
      <c r="W569" s="697">
        <v>10000</v>
      </c>
    </row>
    <row r="570" spans="2:23" ht="15" hidden="1" customHeight="1" x14ac:dyDescent="0.25">
      <c r="B570" s="97" t="s">
        <v>105</v>
      </c>
      <c r="C570" s="97" t="s">
        <v>116</v>
      </c>
      <c r="D570" s="199"/>
      <c r="E570" s="99" t="s">
        <v>6</v>
      </c>
      <c r="F570" s="206"/>
      <c r="G570" s="206"/>
      <c r="H570" s="101" t="s">
        <v>106</v>
      </c>
      <c r="I570" s="207" t="s">
        <v>87</v>
      </c>
      <c r="J570" s="208" t="s">
        <v>10</v>
      </c>
      <c r="K570" s="209" t="s">
        <v>119</v>
      </c>
      <c r="L570" s="215">
        <v>4</v>
      </c>
      <c r="M570" s="216">
        <v>2</v>
      </c>
      <c r="N570" s="216">
        <v>2</v>
      </c>
      <c r="O570" s="216">
        <v>7</v>
      </c>
      <c r="P570" s="209">
        <v>422</v>
      </c>
      <c r="Q570" s="230" t="s">
        <v>70</v>
      </c>
      <c r="R570" s="427">
        <v>11</v>
      </c>
      <c r="S570" s="697">
        <v>15000</v>
      </c>
      <c r="T570" s="697">
        <v>0</v>
      </c>
      <c r="U570" s="697">
        <v>10000</v>
      </c>
      <c r="V570" s="697">
        <v>10000</v>
      </c>
      <c r="W570" s="697">
        <v>10000</v>
      </c>
    </row>
    <row r="571" spans="2:23" ht="38.25" hidden="1" customHeight="1" x14ac:dyDescent="0.25">
      <c r="B571" s="97" t="s">
        <v>105</v>
      </c>
      <c r="C571" s="97" t="s">
        <v>116</v>
      </c>
      <c r="D571" s="199"/>
      <c r="E571" s="99" t="s">
        <v>6</v>
      </c>
      <c r="F571" s="99" t="s">
        <v>7</v>
      </c>
      <c r="G571" s="99" t="s">
        <v>8</v>
      </c>
      <c r="H571" s="101" t="s">
        <v>106</v>
      </c>
      <c r="I571" s="200" t="s">
        <v>87</v>
      </c>
      <c r="J571" s="201" t="s">
        <v>10</v>
      </c>
      <c r="K571" s="202" t="s">
        <v>119</v>
      </c>
      <c r="L571" s="202"/>
      <c r="M571" s="203"/>
      <c r="N571" s="203"/>
      <c r="O571" s="203"/>
      <c r="P571" s="204"/>
      <c r="Q571" s="205" t="s">
        <v>120</v>
      </c>
      <c r="R571" s="418">
        <v>52</v>
      </c>
      <c r="S571" s="679">
        <f>S572</f>
        <v>70391</v>
      </c>
      <c r="T571" s="679">
        <f t="shared" ref="T571:W571" si="286">T572</f>
        <v>47357</v>
      </c>
      <c r="U571" s="679">
        <f t="shared" si="286"/>
        <v>70000</v>
      </c>
      <c r="V571" s="679">
        <f t="shared" si="286"/>
        <v>70000</v>
      </c>
      <c r="W571" s="961">
        <f t="shared" si="286"/>
        <v>70000</v>
      </c>
    </row>
    <row r="572" spans="2:23" ht="15" hidden="1" customHeight="1" x14ac:dyDescent="0.25">
      <c r="B572" s="97" t="s">
        <v>105</v>
      </c>
      <c r="C572" s="97" t="s">
        <v>116</v>
      </c>
      <c r="D572" s="199"/>
      <c r="E572" s="99" t="s">
        <v>6</v>
      </c>
      <c r="F572" s="206"/>
      <c r="G572" s="206"/>
      <c r="H572" s="101" t="s">
        <v>106</v>
      </c>
      <c r="I572" s="207" t="s">
        <v>87</v>
      </c>
      <c r="J572" s="208" t="s">
        <v>10</v>
      </c>
      <c r="K572" s="209" t="s">
        <v>119</v>
      </c>
      <c r="L572" s="210">
        <v>3</v>
      </c>
      <c r="M572" s="211">
        <v>2</v>
      </c>
      <c r="N572" s="211">
        <v>4</v>
      </c>
      <c r="O572" s="212">
        <v>1</v>
      </c>
      <c r="P572" s="213">
        <v>324</v>
      </c>
      <c r="Q572" s="214" t="s">
        <v>47</v>
      </c>
      <c r="R572" s="418">
        <v>52</v>
      </c>
      <c r="S572" s="697">
        <v>70391</v>
      </c>
      <c r="T572" s="697">
        <v>47357</v>
      </c>
      <c r="U572" s="697">
        <v>70000</v>
      </c>
      <c r="V572" s="697">
        <v>70000</v>
      </c>
      <c r="W572" s="697">
        <v>70000</v>
      </c>
    </row>
    <row r="573" spans="2:23" ht="38.25" hidden="1" customHeight="1" x14ac:dyDescent="0.25">
      <c r="B573" s="97" t="s">
        <v>105</v>
      </c>
      <c r="C573" s="97" t="s">
        <v>116</v>
      </c>
      <c r="D573" s="199"/>
      <c r="E573" s="99" t="s">
        <v>6</v>
      </c>
      <c r="F573" s="99" t="s">
        <v>7</v>
      </c>
      <c r="G573" s="99" t="s">
        <v>8</v>
      </c>
      <c r="H573" s="101" t="s">
        <v>86</v>
      </c>
      <c r="I573" s="200" t="s">
        <v>87</v>
      </c>
      <c r="J573" s="231" t="s">
        <v>10</v>
      </c>
      <c r="K573" s="202" t="s">
        <v>126</v>
      </c>
      <c r="L573" s="202"/>
      <c r="M573" s="203"/>
      <c r="N573" s="203"/>
      <c r="O573" s="203"/>
      <c r="P573" s="204"/>
      <c r="Q573" s="232" t="s">
        <v>127</v>
      </c>
      <c r="R573" s="426">
        <v>11</v>
      </c>
      <c r="S573" s="679">
        <f>SUM(S574:S580)</f>
        <v>2085000</v>
      </c>
      <c r="T573" s="679">
        <f t="shared" ref="T573" si="287">SUM(T574:T580)</f>
        <v>2071707</v>
      </c>
      <c r="U573" s="679">
        <f t="shared" ref="U573" si="288">SUM(U574:U580)</f>
        <v>2640000</v>
      </c>
      <c r="V573" s="679">
        <f t="shared" ref="V573" si="289">SUM(V574:V580)</f>
        <v>2640000</v>
      </c>
      <c r="W573" s="961">
        <f t="shared" ref="W573" si="290">SUM(W574:W580)</f>
        <v>2620000</v>
      </c>
    </row>
    <row r="574" spans="2:23" ht="15" hidden="1" customHeight="1" x14ac:dyDescent="0.25">
      <c r="B574" s="97" t="s">
        <v>105</v>
      </c>
      <c r="C574" s="97" t="s">
        <v>116</v>
      </c>
      <c r="D574" s="199"/>
      <c r="E574" s="99" t="s">
        <v>6</v>
      </c>
      <c r="F574" s="206"/>
      <c r="G574" s="206"/>
      <c r="H574" s="101" t="s">
        <v>86</v>
      </c>
      <c r="I574" s="207" t="s">
        <v>87</v>
      </c>
      <c r="J574" s="208" t="s">
        <v>10</v>
      </c>
      <c r="K574" s="209" t="s">
        <v>126</v>
      </c>
      <c r="L574" s="210">
        <v>3</v>
      </c>
      <c r="M574" s="211">
        <v>2</v>
      </c>
      <c r="N574" s="211">
        <v>2</v>
      </c>
      <c r="O574" s="212">
        <v>3</v>
      </c>
      <c r="P574" s="213">
        <v>322</v>
      </c>
      <c r="Q574" s="214" t="s">
        <v>76</v>
      </c>
      <c r="R574" s="427">
        <v>11</v>
      </c>
      <c r="S574" s="697">
        <v>25000</v>
      </c>
      <c r="T574" s="697">
        <v>17589</v>
      </c>
      <c r="U574" s="697">
        <v>30000</v>
      </c>
      <c r="V574" s="697">
        <v>30000</v>
      </c>
      <c r="W574" s="697">
        <v>30000</v>
      </c>
    </row>
    <row r="575" spans="2:23" ht="15" hidden="1" customHeight="1" x14ac:dyDescent="0.25">
      <c r="B575" s="97" t="s">
        <v>105</v>
      </c>
      <c r="C575" s="97" t="s">
        <v>116</v>
      </c>
      <c r="D575" s="199"/>
      <c r="E575" s="99" t="s">
        <v>6</v>
      </c>
      <c r="F575" s="206"/>
      <c r="G575" s="206"/>
      <c r="H575" s="101" t="s">
        <v>86</v>
      </c>
      <c r="I575" s="207" t="s">
        <v>87</v>
      </c>
      <c r="J575" s="208" t="s">
        <v>10</v>
      </c>
      <c r="K575" s="209" t="s">
        <v>128</v>
      </c>
      <c r="L575" s="218">
        <v>3</v>
      </c>
      <c r="M575" s="167">
        <v>2</v>
      </c>
      <c r="N575" s="167">
        <v>3</v>
      </c>
      <c r="O575" s="219">
        <v>2</v>
      </c>
      <c r="P575" s="213">
        <v>323</v>
      </c>
      <c r="Q575" s="214" t="s">
        <v>77</v>
      </c>
      <c r="R575" s="427">
        <v>11</v>
      </c>
      <c r="S575" s="697">
        <v>30000</v>
      </c>
      <c r="T575" s="697">
        <v>0</v>
      </c>
      <c r="U575" s="697">
        <v>20000</v>
      </c>
      <c r="V575" s="697">
        <v>20000</v>
      </c>
      <c r="W575" s="697">
        <v>20000</v>
      </c>
    </row>
    <row r="576" spans="2:23" ht="15" hidden="1" customHeight="1" x14ac:dyDescent="0.25">
      <c r="B576" s="97" t="s">
        <v>105</v>
      </c>
      <c r="C576" s="97" t="s">
        <v>116</v>
      </c>
      <c r="D576" s="199"/>
      <c r="E576" s="99" t="s">
        <v>6</v>
      </c>
      <c r="F576" s="206"/>
      <c r="G576" s="206"/>
      <c r="H576" s="101" t="s">
        <v>86</v>
      </c>
      <c r="I576" s="207" t="s">
        <v>87</v>
      </c>
      <c r="J576" s="208" t="s">
        <v>10</v>
      </c>
      <c r="K576" s="209" t="s">
        <v>129</v>
      </c>
      <c r="L576" s="218">
        <v>3</v>
      </c>
      <c r="M576" s="167">
        <v>2</v>
      </c>
      <c r="N576" s="167">
        <v>3</v>
      </c>
      <c r="O576" s="219">
        <v>3</v>
      </c>
      <c r="P576" s="213">
        <v>323</v>
      </c>
      <c r="Q576" s="214" t="s">
        <v>26</v>
      </c>
      <c r="R576" s="427">
        <v>11</v>
      </c>
      <c r="S576" s="697">
        <v>900000</v>
      </c>
      <c r="T576" s="697">
        <v>670147</v>
      </c>
      <c r="U576" s="697">
        <v>900000</v>
      </c>
      <c r="V576" s="697">
        <v>900000</v>
      </c>
      <c r="W576" s="697">
        <v>900000</v>
      </c>
    </row>
    <row r="577" spans="2:23" ht="15" hidden="1" customHeight="1" x14ac:dyDescent="0.25">
      <c r="B577" s="97" t="s">
        <v>105</v>
      </c>
      <c r="C577" s="97" t="s">
        <v>116</v>
      </c>
      <c r="D577" s="199"/>
      <c r="E577" s="99" t="s">
        <v>6</v>
      </c>
      <c r="F577" s="206"/>
      <c r="G577" s="206"/>
      <c r="H577" s="101" t="s">
        <v>86</v>
      </c>
      <c r="I577" s="207" t="s">
        <v>87</v>
      </c>
      <c r="J577" s="208" t="s">
        <v>10</v>
      </c>
      <c r="K577" s="209" t="s">
        <v>130</v>
      </c>
      <c r="L577" s="218">
        <v>3</v>
      </c>
      <c r="M577" s="167">
        <v>2</v>
      </c>
      <c r="N577" s="167">
        <v>3</v>
      </c>
      <c r="O577" s="219">
        <v>4</v>
      </c>
      <c r="P577" s="213">
        <v>323</v>
      </c>
      <c r="Q577" s="214" t="s">
        <v>44</v>
      </c>
      <c r="R577" s="427">
        <v>11</v>
      </c>
      <c r="S577" s="697">
        <v>230000</v>
      </c>
      <c r="T577" s="697">
        <v>262470</v>
      </c>
      <c r="U577" s="697">
        <v>320000</v>
      </c>
      <c r="V577" s="697">
        <v>320000</v>
      </c>
      <c r="W577" s="697">
        <v>300000</v>
      </c>
    </row>
    <row r="578" spans="2:23" ht="15" hidden="1" customHeight="1" x14ac:dyDescent="0.25">
      <c r="B578" s="97" t="s">
        <v>105</v>
      </c>
      <c r="C578" s="97" t="s">
        <v>116</v>
      </c>
      <c r="D578" s="199"/>
      <c r="E578" s="99" t="s">
        <v>6</v>
      </c>
      <c r="F578" s="206"/>
      <c r="G578" s="206"/>
      <c r="H578" s="101" t="s">
        <v>86</v>
      </c>
      <c r="I578" s="207" t="s">
        <v>87</v>
      </c>
      <c r="J578" s="208" t="s">
        <v>10</v>
      </c>
      <c r="K578" s="209" t="s">
        <v>131</v>
      </c>
      <c r="L578" s="218">
        <v>3</v>
      </c>
      <c r="M578" s="167">
        <v>2</v>
      </c>
      <c r="N578" s="167">
        <v>3</v>
      </c>
      <c r="O578" s="219">
        <v>7</v>
      </c>
      <c r="P578" s="213">
        <v>323</v>
      </c>
      <c r="Q578" s="225" t="s">
        <v>30</v>
      </c>
      <c r="R578" s="427">
        <v>11</v>
      </c>
      <c r="S578" s="697">
        <v>470000</v>
      </c>
      <c r="T578" s="697">
        <v>818477</v>
      </c>
      <c r="U578" s="697">
        <v>1000000</v>
      </c>
      <c r="V578" s="697">
        <v>1000000</v>
      </c>
      <c r="W578" s="697">
        <v>1000000</v>
      </c>
    </row>
    <row r="579" spans="2:23" ht="15" hidden="1" customHeight="1" x14ac:dyDescent="0.25">
      <c r="B579" s="97" t="s">
        <v>105</v>
      </c>
      <c r="C579" s="97" t="s">
        <v>116</v>
      </c>
      <c r="D579" s="199"/>
      <c r="E579" s="99" t="s">
        <v>6</v>
      </c>
      <c r="F579" s="206"/>
      <c r="G579" s="206"/>
      <c r="H579" s="101" t="s">
        <v>86</v>
      </c>
      <c r="I579" s="207" t="s">
        <v>87</v>
      </c>
      <c r="J579" s="208" t="s">
        <v>10</v>
      </c>
      <c r="K579" s="209" t="s">
        <v>132</v>
      </c>
      <c r="L579" s="222">
        <v>3</v>
      </c>
      <c r="M579" s="223">
        <v>2</v>
      </c>
      <c r="N579" s="223">
        <v>3</v>
      </c>
      <c r="O579" s="224">
        <v>8</v>
      </c>
      <c r="P579" s="213">
        <v>323</v>
      </c>
      <c r="Q579" s="214" t="s">
        <v>38</v>
      </c>
      <c r="R579" s="427">
        <v>11</v>
      </c>
      <c r="S579" s="697">
        <v>380000</v>
      </c>
      <c r="T579" s="697">
        <v>258934</v>
      </c>
      <c r="U579" s="697">
        <v>300000</v>
      </c>
      <c r="V579" s="697">
        <v>300000</v>
      </c>
      <c r="W579" s="697">
        <v>300000</v>
      </c>
    </row>
    <row r="580" spans="2:23" ht="15" hidden="1" customHeight="1" x14ac:dyDescent="0.25">
      <c r="B580" s="97" t="s">
        <v>105</v>
      </c>
      <c r="C580" s="97" t="s">
        <v>116</v>
      </c>
      <c r="D580" s="199"/>
      <c r="E580" s="99" t="s">
        <v>6</v>
      </c>
      <c r="F580" s="206"/>
      <c r="G580" s="206"/>
      <c r="H580" s="101" t="s">
        <v>86</v>
      </c>
      <c r="I580" s="207" t="s">
        <v>87</v>
      </c>
      <c r="J580" s="208" t="s">
        <v>10</v>
      </c>
      <c r="K580" s="209" t="s">
        <v>132</v>
      </c>
      <c r="L580" s="925">
        <v>3</v>
      </c>
      <c r="M580" s="926">
        <v>2</v>
      </c>
      <c r="N580" s="926">
        <v>3</v>
      </c>
      <c r="O580" s="217">
        <v>9</v>
      </c>
      <c r="P580" s="217">
        <v>323</v>
      </c>
      <c r="Q580" s="214" t="s">
        <v>45</v>
      </c>
      <c r="R580" s="439">
        <v>11</v>
      </c>
      <c r="S580" s="674">
        <v>50000</v>
      </c>
      <c r="T580" s="674">
        <v>44090</v>
      </c>
      <c r="U580" s="674">
        <v>70000</v>
      </c>
      <c r="V580" s="674">
        <v>70000</v>
      </c>
      <c r="W580" s="697">
        <v>70000</v>
      </c>
    </row>
    <row r="581" spans="2:23" ht="36" hidden="1" customHeight="1" x14ac:dyDescent="0.25">
      <c r="B581" s="97" t="s">
        <v>105</v>
      </c>
      <c r="C581" s="97" t="s">
        <v>116</v>
      </c>
      <c r="D581" s="199"/>
      <c r="E581" s="99" t="s">
        <v>6</v>
      </c>
      <c r="F581" s="99" t="s">
        <v>7</v>
      </c>
      <c r="G581" s="99" t="s">
        <v>8</v>
      </c>
      <c r="H581" s="101" t="s">
        <v>106</v>
      </c>
      <c r="I581" s="200" t="s">
        <v>87</v>
      </c>
      <c r="J581" s="233" t="s">
        <v>49</v>
      </c>
      <c r="K581" s="234" t="s">
        <v>133</v>
      </c>
      <c r="L581" s="234"/>
      <c r="M581" s="235"/>
      <c r="N581" s="235"/>
      <c r="O581" s="235"/>
      <c r="P581" s="236"/>
      <c r="Q581" s="237" t="s">
        <v>134</v>
      </c>
      <c r="R581" s="426">
        <v>11</v>
      </c>
      <c r="S581" s="673">
        <f>SUM(S582:S588)</f>
        <v>26780000</v>
      </c>
      <c r="T581" s="673">
        <f t="shared" ref="T581" si="291">SUM(T582:T588)</f>
        <v>9087103</v>
      </c>
      <c r="U581" s="673">
        <f t="shared" ref="U581" si="292">SUM(U582:U588)</f>
        <v>26277414</v>
      </c>
      <c r="V581" s="673">
        <f t="shared" ref="V581" si="293">SUM(V582:V588)</f>
        <v>26327414</v>
      </c>
      <c r="W581" s="471">
        <f t="shared" ref="W581" si="294">SUM(W582:W588)</f>
        <v>25777414</v>
      </c>
    </row>
    <row r="582" spans="2:23" ht="15" hidden="1" customHeight="1" x14ac:dyDescent="0.25">
      <c r="B582" s="97" t="s">
        <v>105</v>
      </c>
      <c r="C582" s="97" t="s">
        <v>116</v>
      </c>
      <c r="D582" s="199"/>
      <c r="E582" s="99" t="s">
        <v>6</v>
      </c>
      <c r="F582" s="206"/>
      <c r="G582" s="206"/>
      <c r="H582" s="101" t="s">
        <v>106</v>
      </c>
      <c r="I582" s="207" t="s">
        <v>87</v>
      </c>
      <c r="J582" s="208" t="s">
        <v>49</v>
      </c>
      <c r="K582" s="209" t="s">
        <v>133</v>
      </c>
      <c r="L582" s="210">
        <v>3</v>
      </c>
      <c r="M582" s="211">
        <v>2</v>
      </c>
      <c r="N582" s="211">
        <v>3</v>
      </c>
      <c r="O582" s="212">
        <v>2</v>
      </c>
      <c r="P582" s="213">
        <v>323</v>
      </c>
      <c r="Q582" s="214" t="s">
        <v>77</v>
      </c>
      <c r="R582" s="427">
        <v>11</v>
      </c>
      <c r="S582" s="697">
        <v>400000</v>
      </c>
      <c r="T582" s="697">
        <v>26802</v>
      </c>
      <c r="U582" s="697">
        <v>300000</v>
      </c>
      <c r="V582" s="697">
        <v>200000</v>
      </c>
      <c r="W582" s="697">
        <v>200000</v>
      </c>
    </row>
    <row r="583" spans="2:23" ht="15" hidden="1" customHeight="1" x14ac:dyDescent="0.25">
      <c r="B583" s="456" t="s">
        <v>105</v>
      </c>
      <c r="C583" s="456" t="s">
        <v>116</v>
      </c>
      <c r="D583" s="199"/>
      <c r="E583" s="99" t="s">
        <v>6</v>
      </c>
      <c r="F583" s="206"/>
      <c r="G583" s="206"/>
      <c r="H583" s="101" t="s">
        <v>106</v>
      </c>
      <c r="I583" s="462" t="s">
        <v>87</v>
      </c>
      <c r="J583" s="208" t="s">
        <v>49</v>
      </c>
      <c r="K583" s="209" t="s">
        <v>133</v>
      </c>
      <c r="L583" s="218">
        <v>3</v>
      </c>
      <c r="M583" s="167">
        <v>2</v>
      </c>
      <c r="N583" s="167">
        <v>3</v>
      </c>
      <c r="O583" s="219">
        <v>3</v>
      </c>
      <c r="P583" s="213">
        <v>323</v>
      </c>
      <c r="Q583" s="214" t="s">
        <v>26</v>
      </c>
      <c r="R583" s="427">
        <v>11</v>
      </c>
      <c r="S583" s="697"/>
      <c r="U583" s="697"/>
      <c r="V583" s="697"/>
      <c r="W583" s="697"/>
    </row>
    <row r="584" spans="2:23" ht="15" hidden="1" customHeight="1" x14ac:dyDescent="0.25">
      <c r="B584" s="97" t="s">
        <v>105</v>
      </c>
      <c r="C584" s="97" t="s">
        <v>116</v>
      </c>
      <c r="D584" s="175"/>
      <c r="E584" s="99" t="s">
        <v>6</v>
      </c>
      <c r="F584" s="206"/>
      <c r="G584" s="206"/>
      <c r="H584" s="101" t="s">
        <v>106</v>
      </c>
      <c r="I584" s="207" t="s">
        <v>87</v>
      </c>
      <c r="J584" s="208" t="s">
        <v>49</v>
      </c>
      <c r="K584" s="209" t="s">
        <v>133</v>
      </c>
      <c r="L584" s="218">
        <v>3</v>
      </c>
      <c r="M584" s="167">
        <v>2</v>
      </c>
      <c r="N584" s="167">
        <v>3</v>
      </c>
      <c r="O584" s="219">
        <v>7</v>
      </c>
      <c r="P584" s="213">
        <v>323</v>
      </c>
      <c r="Q584" s="225" t="s">
        <v>30</v>
      </c>
      <c r="R584" s="427">
        <v>11</v>
      </c>
      <c r="S584" s="697">
        <v>500000</v>
      </c>
      <c r="T584" s="697">
        <v>233762</v>
      </c>
      <c r="U584" s="697">
        <v>400000</v>
      </c>
      <c r="V584" s="697">
        <v>400000</v>
      </c>
      <c r="W584" s="697">
        <v>400000</v>
      </c>
    </row>
    <row r="585" spans="2:23" ht="15" hidden="1" customHeight="1" x14ac:dyDescent="0.25">
      <c r="B585" s="97" t="s">
        <v>105</v>
      </c>
      <c r="C585" s="97" t="s">
        <v>116</v>
      </c>
      <c r="D585" s="183"/>
      <c r="E585" s="99" t="s">
        <v>6</v>
      </c>
      <c r="F585" s="206"/>
      <c r="G585" s="206"/>
      <c r="H585" s="101" t="s">
        <v>106</v>
      </c>
      <c r="I585" s="207" t="s">
        <v>87</v>
      </c>
      <c r="J585" s="208" t="s">
        <v>49</v>
      </c>
      <c r="K585" s="209" t="s">
        <v>133</v>
      </c>
      <c r="L585" s="218">
        <v>3</v>
      </c>
      <c r="M585" s="167">
        <v>2</v>
      </c>
      <c r="N585" s="167">
        <v>3</v>
      </c>
      <c r="O585" s="219">
        <v>8</v>
      </c>
      <c r="P585" s="213">
        <v>323</v>
      </c>
      <c r="Q585" s="214" t="s">
        <v>38</v>
      </c>
      <c r="R585" s="427">
        <v>11</v>
      </c>
      <c r="S585" s="697">
        <v>30000</v>
      </c>
      <c r="T585" s="697">
        <v>9655</v>
      </c>
      <c r="U585" s="697">
        <v>25000</v>
      </c>
      <c r="V585" s="697">
        <v>25000</v>
      </c>
      <c r="W585" s="697">
        <v>25000</v>
      </c>
    </row>
    <row r="586" spans="2:23" ht="15" hidden="1" customHeight="1" x14ac:dyDescent="0.25">
      <c r="B586" s="97" t="s">
        <v>105</v>
      </c>
      <c r="C586" s="97" t="s">
        <v>116</v>
      </c>
      <c r="D586" s="183"/>
      <c r="E586" s="99" t="s">
        <v>6</v>
      </c>
      <c r="F586" s="206"/>
      <c r="G586" s="206"/>
      <c r="H586" s="101" t="s">
        <v>106</v>
      </c>
      <c r="I586" s="207" t="s">
        <v>87</v>
      </c>
      <c r="J586" s="208" t="s">
        <v>49</v>
      </c>
      <c r="K586" s="209" t="s">
        <v>133</v>
      </c>
      <c r="L586" s="218">
        <v>3</v>
      </c>
      <c r="M586" s="167">
        <v>2</v>
      </c>
      <c r="N586" s="167">
        <v>9</v>
      </c>
      <c r="O586" s="219">
        <v>9</v>
      </c>
      <c r="P586" s="213">
        <v>329</v>
      </c>
      <c r="Q586" s="214" t="s">
        <v>84</v>
      </c>
      <c r="R586" s="427">
        <v>11</v>
      </c>
      <c r="S586" s="697">
        <v>20000</v>
      </c>
      <c r="T586" s="697">
        <v>18577</v>
      </c>
      <c r="U586" s="697">
        <v>25000</v>
      </c>
      <c r="V586" s="697">
        <v>25000</v>
      </c>
      <c r="W586" s="697">
        <v>25000</v>
      </c>
    </row>
    <row r="587" spans="2:23" ht="15" hidden="1" customHeight="1" x14ac:dyDescent="0.25">
      <c r="B587" s="97" t="s">
        <v>105</v>
      </c>
      <c r="C587" s="97" t="s">
        <v>116</v>
      </c>
      <c r="D587" s="183"/>
      <c r="E587" s="99" t="s">
        <v>6</v>
      </c>
      <c r="F587" s="206"/>
      <c r="G587" s="206"/>
      <c r="H587" s="101" t="s">
        <v>106</v>
      </c>
      <c r="I587" s="207" t="s">
        <v>87</v>
      </c>
      <c r="J587" s="208" t="s">
        <v>49</v>
      </c>
      <c r="K587" s="209" t="s">
        <v>133</v>
      </c>
      <c r="L587" s="215">
        <v>3</v>
      </c>
      <c r="M587" s="216">
        <v>4</v>
      </c>
      <c r="N587" s="216">
        <v>2</v>
      </c>
      <c r="O587" s="217">
        <v>2</v>
      </c>
      <c r="P587" s="217">
        <v>342</v>
      </c>
      <c r="Q587" s="214" t="s">
        <v>135</v>
      </c>
      <c r="R587" s="427">
        <v>11</v>
      </c>
      <c r="S587" s="697">
        <v>130000</v>
      </c>
      <c r="T587" s="697">
        <v>80869</v>
      </c>
      <c r="U587" s="697">
        <v>120000</v>
      </c>
      <c r="V587" s="697">
        <v>120000</v>
      </c>
      <c r="W587" s="697">
        <v>120000</v>
      </c>
    </row>
    <row r="588" spans="2:23" ht="15" hidden="1" customHeight="1" x14ac:dyDescent="0.25">
      <c r="B588" s="97" t="s">
        <v>105</v>
      </c>
      <c r="C588" s="97" t="s">
        <v>116</v>
      </c>
      <c r="D588" s="183"/>
      <c r="E588" s="99" t="s">
        <v>6</v>
      </c>
      <c r="F588" s="206"/>
      <c r="G588" s="206"/>
      <c r="H588" s="101" t="s">
        <v>106</v>
      </c>
      <c r="I588" s="207" t="s">
        <v>87</v>
      </c>
      <c r="J588" s="208" t="s">
        <v>49</v>
      </c>
      <c r="K588" s="209" t="s">
        <v>133</v>
      </c>
      <c r="L588" s="215">
        <v>4</v>
      </c>
      <c r="M588" s="216">
        <v>2</v>
      </c>
      <c r="N588" s="216">
        <v>1</v>
      </c>
      <c r="O588" s="217">
        <v>1</v>
      </c>
      <c r="P588" s="213">
        <v>421</v>
      </c>
      <c r="Q588" s="214" t="s">
        <v>90</v>
      </c>
      <c r="R588" s="427">
        <v>11</v>
      </c>
      <c r="S588" s="697">
        <v>25700000</v>
      </c>
      <c r="T588" s="697">
        <v>8717438</v>
      </c>
      <c r="U588" s="697">
        <f>25700000-292586</f>
        <v>25407414</v>
      </c>
      <c r="V588" s="1040">
        <f>25700000-142586</f>
        <v>25557414</v>
      </c>
      <c r="W588" s="1040">
        <f>25700000-592586-100000</f>
        <v>25007414</v>
      </c>
    </row>
    <row r="589" spans="2:23" ht="15" hidden="1" customHeight="1" x14ac:dyDescent="0.25">
      <c r="B589" s="97" t="s">
        <v>105</v>
      </c>
      <c r="C589" s="97" t="s">
        <v>116</v>
      </c>
      <c r="D589" s="175"/>
      <c r="E589" s="99" t="s">
        <v>6</v>
      </c>
      <c r="F589" s="99" t="s">
        <v>7</v>
      </c>
      <c r="G589" s="99" t="s">
        <v>8</v>
      </c>
      <c r="H589" s="101" t="s">
        <v>106</v>
      </c>
      <c r="I589" s="200" t="s">
        <v>87</v>
      </c>
      <c r="J589" s="233" t="s">
        <v>49</v>
      </c>
      <c r="K589" s="234" t="s">
        <v>136</v>
      </c>
      <c r="L589" s="234"/>
      <c r="M589" s="235"/>
      <c r="N589" s="235"/>
      <c r="O589" s="235"/>
      <c r="P589" s="236"/>
      <c r="Q589" s="239" t="s">
        <v>137</v>
      </c>
      <c r="R589" s="426">
        <v>11</v>
      </c>
      <c r="S589" s="673">
        <f>SUM(S590:S591)</f>
        <v>370000</v>
      </c>
      <c r="T589" s="673">
        <f t="shared" ref="T589" si="295">SUM(T590:T591)</f>
        <v>342003</v>
      </c>
      <c r="U589" s="673">
        <f t="shared" ref="U589" si="296">SUM(U590:U591)</f>
        <v>140000</v>
      </c>
      <c r="V589" s="673">
        <f t="shared" ref="V589" si="297">SUM(V590:V591)</f>
        <v>140000</v>
      </c>
      <c r="W589" s="471">
        <f t="shared" ref="W589" si="298">SUM(W590:W591)</f>
        <v>140000</v>
      </c>
    </row>
    <row r="590" spans="2:23" s="563" customFormat="1" ht="15" hidden="1" customHeight="1" x14ac:dyDescent="0.25">
      <c r="B590" s="97" t="s">
        <v>105</v>
      </c>
      <c r="C590" s="97" t="s">
        <v>116</v>
      </c>
      <c r="D590" s="183"/>
      <c r="E590" s="99" t="s">
        <v>6</v>
      </c>
      <c r="F590" s="99"/>
      <c r="G590" s="99"/>
      <c r="H590" s="101" t="s">
        <v>106</v>
      </c>
      <c r="I590" s="200" t="s">
        <v>87</v>
      </c>
      <c r="J590" s="208" t="s">
        <v>49</v>
      </c>
      <c r="K590" s="209" t="s">
        <v>136</v>
      </c>
      <c r="L590" s="927">
        <v>4</v>
      </c>
      <c r="M590" s="928">
        <v>1</v>
      </c>
      <c r="N590" s="928">
        <v>2</v>
      </c>
      <c r="O590" s="631">
        <v>3</v>
      </c>
      <c r="P590" s="631">
        <v>412</v>
      </c>
      <c r="Q590" s="347" t="s">
        <v>53</v>
      </c>
      <c r="R590" s="439">
        <v>11</v>
      </c>
      <c r="S590" s="840">
        <v>170000</v>
      </c>
      <c r="T590" s="840">
        <v>168531</v>
      </c>
      <c r="U590" s="840">
        <v>85000</v>
      </c>
      <c r="V590" s="840">
        <v>85000</v>
      </c>
      <c r="W590" s="930">
        <v>85000</v>
      </c>
    </row>
    <row r="591" spans="2:23" ht="15" hidden="1" customHeight="1" x14ac:dyDescent="0.25">
      <c r="B591" s="97" t="s">
        <v>105</v>
      </c>
      <c r="C591" s="97" t="s">
        <v>116</v>
      </c>
      <c r="D591" s="175"/>
      <c r="E591" s="99" t="s">
        <v>6</v>
      </c>
      <c r="F591" s="206"/>
      <c r="G591" s="206"/>
      <c r="H591" s="101" t="s">
        <v>106</v>
      </c>
      <c r="I591" s="207" t="s">
        <v>87</v>
      </c>
      <c r="J591" s="208" t="s">
        <v>49</v>
      </c>
      <c r="K591" s="209" t="s">
        <v>136</v>
      </c>
      <c r="L591" s="218">
        <v>4</v>
      </c>
      <c r="M591" s="167">
        <v>2</v>
      </c>
      <c r="N591" s="167">
        <v>2</v>
      </c>
      <c r="O591" s="219">
        <v>1</v>
      </c>
      <c r="P591" s="213">
        <v>422</v>
      </c>
      <c r="Q591" s="229" t="s">
        <v>67</v>
      </c>
      <c r="R591" s="427">
        <v>11</v>
      </c>
      <c r="S591" s="697">
        <v>200000</v>
      </c>
      <c r="T591" s="697">
        <v>173472</v>
      </c>
      <c r="U591" s="697">
        <v>55000</v>
      </c>
      <c r="V591" s="697">
        <v>55000</v>
      </c>
      <c r="W591" s="697">
        <v>55000</v>
      </c>
    </row>
    <row r="592" spans="2:23" ht="15" hidden="1" customHeight="1" x14ac:dyDescent="0.25">
      <c r="B592" s="97" t="s">
        <v>105</v>
      </c>
      <c r="C592" s="97" t="s">
        <v>116</v>
      </c>
      <c r="D592" s="199"/>
      <c r="E592" s="99" t="s">
        <v>6</v>
      </c>
      <c r="F592" s="99" t="s">
        <v>7</v>
      </c>
      <c r="G592" s="99" t="s">
        <v>8</v>
      </c>
      <c r="H592" s="101" t="s">
        <v>106</v>
      </c>
      <c r="I592" s="200" t="s">
        <v>87</v>
      </c>
      <c r="J592" s="233" t="s">
        <v>49</v>
      </c>
      <c r="K592" s="234" t="s">
        <v>138</v>
      </c>
      <c r="L592" s="234"/>
      <c r="M592" s="235"/>
      <c r="N592" s="235"/>
      <c r="O592" s="235"/>
      <c r="P592" s="236"/>
      <c r="Q592" s="239" t="s">
        <v>139</v>
      </c>
      <c r="R592" s="426">
        <v>11</v>
      </c>
      <c r="S592" s="673">
        <f>SUM(S593:S595)</f>
        <v>0</v>
      </c>
      <c r="T592" s="673">
        <f t="shared" ref="T592" si="299">SUM(T593:T595)</f>
        <v>0</v>
      </c>
      <c r="U592" s="673">
        <f t="shared" ref="U592" si="300">SUM(U593:U595)</f>
        <v>0</v>
      </c>
      <c r="V592" s="673">
        <f t="shared" ref="V592" si="301">SUM(V593:V595)</f>
        <v>0</v>
      </c>
      <c r="W592" s="471">
        <f t="shared" ref="W592" si="302">SUM(W593:W595)</f>
        <v>0</v>
      </c>
    </row>
    <row r="593" spans="2:25" ht="15" hidden="1" customHeight="1" x14ac:dyDescent="0.25">
      <c r="B593" s="97" t="s">
        <v>105</v>
      </c>
      <c r="C593" s="97" t="s">
        <v>116</v>
      </c>
      <c r="D593" s="199"/>
      <c r="E593" s="99" t="s">
        <v>6</v>
      </c>
      <c r="F593" s="206"/>
      <c r="G593" s="206"/>
      <c r="H593" s="101" t="s">
        <v>106</v>
      </c>
      <c r="I593" s="207" t="s">
        <v>87</v>
      </c>
      <c r="J593" s="208" t="s">
        <v>49</v>
      </c>
      <c r="K593" s="209" t="s">
        <v>138</v>
      </c>
      <c r="L593" s="210">
        <v>4</v>
      </c>
      <c r="M593" s="211">
        <v>2</v>
      </c>
      <c r="N593" s="211">
        <v>2</v>
      </c>
      <c r="O593" s="212">
        <v>1</v>
      </c>
      <c r="P593" s="213">
        <v>422</v>
      </c>
      <c r="Q593" s="229" t="s">
        <v>67</v>
      </c>
      <c r="R593" s="427">
        <v>11</v>
      </c>
      <c r="S593" s="697"/>
      <c r="T593" s="697"/>
      <c r="U593" s="697"/>
      <c r="V593" s="697"/>
      <c r="W593" s="697"/>
    </row>
    <row r="594" spans="2:25" ht="15" hidden="1" customHeight="1" x14ac:dyDescent="0.25">
      <c r="B594" s="97" t="s">
        <v>105</v>
      </c>
      <c r="C594" s="97" t="s">
        <v>116</v>
      </c>
      <c r="D594" s="199"/>
      <c r="E594" s="99" t="s">
        <v>6</v>
      </c>
      <c r="F594" s="206"/>
      <c r="G594" s="206"/>
      <c r="H594" s="101" t="s">
        <v>106</v>
      </c>
      <c r="I594" s="207" t="s">
        <v>87</v>
      </c>
      <c r="J594" s="208" t="s">
        <v>49</v>
      </c>
      <c r="K594" s="209" t="s">
        <v>138</v>
      </c>
      <c r="L594" s="218">
        <v>4</v>
      </c>
      <c r="M594" s="167">
        <v>2</v>
      </c>
      <c r="N594" s="167">
        <v>2</v>
      </c>
      <c r="O594" s="219">
        <v>2</v>
      </c>
      <c r="P594" s="213">
        <v>422</v>
      </c>
      <c r="Q594" s="229" t="s">
        <v>68</v>
      </c>
      <c r="R594" s="427">
        <v>11</v>
      </c>
      <c r="S594" s="697"/>
      <c r="T594" s="697"/>
      <c r="U594" s="697"/>
      <c r="V594" s="697"/>
      <c r="W594" s="697"/>
    </row>
    <row r="595" spans="2:25" ht="15" hidden="1" customHeight="1" x14ac:dyDescent="0.25">
      <c r="B595" s="97" t="s">
        <v>105</v>
      </c>
      <c r="C595" s="97" t="s">
        <v>116</v>
      </c>
      <c r="D595" s="199"/>
      <c r="E595" s="99" t="s">
        <v>6</v>
      </c>
      <c r="F595" s="206"/>
      <c r="G595" s="206"/>
      <c r="H595" s="101" t="s">
        <v>106</v>
      </c>
      <c r="I595" s="207" t="s">
        <v>87</v>
      </c>
      <c r="J595" s="208" t="s">
        <v>49</v>
      </c>
      <c r="K595" s="209" t="s">
        <v>138</v>
      </c>
      <c r="L595" s="218">
        <v>4</v>
      </c>
      <c r="M595" s="167">
        <v>2</v>
      </c>
      <c r="N595" s="167">
        <v>2</v>
      </c>
      <c r="O595" s="219">
        <v>7</v>
      </c>
      <c r="P595" s="213">
        <v>422</v>
      </c>
      <c r="Q595" s="230" t="s">
        <v>70</v>
      </c>
      <c r="R595" s="427">
        <v>11</v>
      </c>
      <c r="S595" s="697"/>
      <c r="T595" s="697"/>
      <c r="U595" s="697"/>
      <c r="V595" s="697"/>
      <c r="W595" s="697"/>
    </row>
    <row r="596" spans="2:25" ht="15" hidden="1" customHeight="1" x14ac:dyDescent="0.25">
      <c r="B596" s="97" t="s">
        <v>105</v>
      </c>
      <c r="C596" s="97" t="s">
        <v>116</v>
      </c>
      <c r="D596" s="183"/>
      <c r="E596" s="99" t="s">
        <v>6</v>
      </c>
      <c r="F596" s="99" t="s">
        <v>7</v>
      </c>
      <c r="G596" s="99" t="s">
        <v>8</v>
      </c>
      <c r="H596" s="101" t="s">
        <v>106</v>
      </c>
      <c r="I596" s="200" t="s">
        <v>87</v>
      </c>
      <c r="J596" s="233" t="s">
        <v>49</v>
      </c>
      <c r="K596" s="234" t="s">
        <v>140</v>
      </c>
      <c r="L596" s="234"/>
      <c r="M596" s="235"/>
      <c r="N596" s="235"/>
      <c r="O596" s="235"/>
      <c r="P596" s="236"/>
      <c r="Q596" s="239" t="s">
        <v>141</v>
      </c>
      <c r="R596" s="426">
        <v>11</v>
      </c>
      <c r="S596" s="673">
        <f>SUM(S597:S602)</f>
        <v>312800</v>
      </c>
      <c r="T596" s="673">
        <f t="shared" ref="T596" si="303">SUM(T597:T602)</f>
        <v>92535</v>
      </c>
      <c r="U596" s="673">
        <f>SUM(U597:U602)</f>
        <v>705000</v>
      </c>
      <c r="V596" s="673">
        <f t="shared" ref="V596" si="304">SUM(V597:V602)</f>
        <v>455000</v>
      </c>
      <c r="W596" s="471">
        <f t="shared" ref="W596" si="305">SUM(W597:W602)</f>
        <v>455000</v>
      </c>
    </row>
    <row r="597" spans="2:25" ht="15" hidden="1" customHeight="1" x14ac:dyDescent="0.25">
      <c r="B597" s="97" t="s">
        <v>105</v>
      </c>
      <c r="C597" s="97" t="s">
        <v>116</v>
      </c>
      <c r="D597" s="199"/>
      <c r="E597" s="99" t="s">
        <v>6</v>
      </c>
      <c r="F597" s="206"/>
      <c r="G597" s="206"/>
      <c r="H597" s="101" t="s">
        <v>106</v>
      </c>
      <c r="I597" s="207" t="s">
        <v>87</v>
      </c>
      <c r="J597" s="208" t="s">
        <v>49</v>
      </c>
      <c r="K597" s="209" t="s">
        <v>140</v>
      </c>
      <c r="L597" s="240">
        <v>3</v>
      </c>
      <c r="M597" s="241">
        <v>2</v>
      </c>
      <c r="N597" s="241">
        <v>2</v>
      </c>
      <c r="O597" s="242">
        <v>4</v>
      </c>
      <c r="P597" s="213">
        <v>322</v>
      </c>
      <c r="Q597" s="214" t="s">
        <v>123</v>
      </c>
      <c r="R597" s="427">
        <v>11</v>
      </c>
      <c r="S597" s="697">
        <v>5000</v>
      </c>
      <c r="T597" s="697">
        <v>1653</v>
      </c>
      <c r="U597" s="697">
        <v>5000</v>
      </c>
      <c r="V597" s="697">
        <v>5000</v>
      </c>
      <c r="W597" s="697">
        <v>5000</v>
      </c>
    </row>
    <row r="598" spans="2:25" ht="15" hidden="1" customHeight="1" x14ac:dyDescent="0.25">
      <c r="B598" s="97" t="s">
        <v>105</v>
      </c>
      <c r="C598" s="97" t="s">
        <v>116</v>
      </c>
      <c r="D598" s="199"/>
      <c r="E598" s="99" t="s">
        <v>6</v>
      </c>
      <c r="F598" s="206"/>
      <c r="G598" s="206"/>
      <c r="H598" s="101" t="s">
        <v>106</v>
      </c>
      <c r="I598" s="207" t="s">
        <v>87</v>
      </c>
      <c r="J598" s="208" t="s">
        <v>49</v>
      </c>
      <c r="K598" s="209" t="s">
        <v>140</v>
      </c>
      <c r="L598" s="218">
        <v>3</v>
      </c>
      <c r="M598" s="167">
        <v>2</v>
      </c>
      <c r="N598" s="167">
        <v>3</v>
      </c>
      <c r="O598" s="219">
        <v>2</v>
      </c>
      <c r="P598" s="213">
        <v>323</v>
      </c>
      <c r="Q598" s="214" t="s">
        <v>77</v>
      </c>
      <c r="R598" s="427">
        <v>11</v>
      </c>
      <c r="S598" s="697">
        <v>140000</v>
      </c>
      <c r="T598" s="697">
        <v>53549</v>
      </c>
      <c r="U598" s="697">
        <v>100000</v>
      </c>
      <c r="V598" s="697">
        <v>100000</v>
      </c>
      <c r="W598" s="697">
        <v>100000</v>
      </c>
    </row>
    <row r="599" spans="2:25" ht="15" hidden="1" customHeight="1" x14ac:dyDescent="0.25">
      <c r="B599" s="97" t="s">
        <v>105</v>
      </c>
      <c r="C599" s="97" t="s">
        <v>116</v>
      </c>
      <c r="D599" s="199"/>
      <c r="E599" s="99" t="s">
        <v>6</v>
      </c>
      <c r="F599" s="206"/>
      <c r="G599" s="206"/>
      <c r="H599" s="101" t="s">
        <v>106</v>
      </c>
      <c r="I599" s="207" t="s">
        <v>87</v>
      </c>
      <c r="J599" s="208" t="s">
        <v>49</v>
      </c>
      <c r="K599" s="209" t="s">
        <v>140</v>
      </c>
      <c r="L599" s="215">
        <v>3</v>
      </c>
      <c r="M599" s="216">
        <v>2</v>
      </c>
      <c r="N599" s="216">
        <v>3</v>
      </c>
      <c r="O599" s="217">
        <v>5</v>
      </c>
      <c r="P599" s="209">
        <v>323</v>
      </c>
      <c r="Q599" s="214" t="s">
        <v>28</v>
      </c>
      <c r="R599" s="439">
        <v>11</v>
      </c>
      <c r="S599" s="697">
        <v>80000</v>
      </c>
      <c r="T599" s="697">
        <v>15497</v>
      </c>
      <c r="U599" s="697">
        <v>60000</v>
      </c>
      <c r="V599" s="697">
        <v>60000</v>
      </c>
      <c r="W599" s="697">
        <v>60000</v>
      </c>
    </row>
    <row r="600" spans="2:25" ht="15" hidden="1" customHeight="1" x14ac:dyDescent="0.25">
      <c r="B600" s="97" t="s">
        <v>105</v>
      </c>
      <c r="C600" s="97" t="s">
        <v>116</v>
      </c>
      <c r="D600" s="199"/>
      <c r="E600" s="99" t="s">
        <v>6</v>
      </c>
      <c r="F600" s="206"/>
      <c r="G600" s="206"/>
      <c r="H600" s="101" t="s">
        <v>106</v>
      </c>
      <c r="I600" s="207" t="s">
        <v>87</v>
      </c>
      <c r="J600" s="208" t="s">
        <v>49</v>
      </c>
      <c r="K600" s="209" t="s">
        <v>140</v>
      </c>
      <c r="L600" s="218">
        <v>3</v>
      </c>
      <c r="M600" s="167">
        <v>2</v>
      </c>
      <c r="N600" s="167">
        <v>3</v>
      </c>
      <c r="O600" s="219">
        <v>9</v>
      </c>
      <c r="P600" s="213">
        <v>323</v>
      </c>
      <c r="Q600" s="214" t="s">
        <v>45</v>
      </c>
      <c r="R600" s="427">
        <v>11</v>
      </c>
      <c r="S600" s="697">
        <v>17800</v>
      </c>
      <c r="T600" s="697">
        <v>4501</v>
      </c>
      <c r="U600" s="697">
        <v>20000</v>
      </c>
      <c r="V600" s="697">
        <v>20000</v>
      </c>
      <c r="W600" s="697">
        <v>20000</v>
      </c>
    </row>
    <row r="601" spans="2:25" ht="15" hidden="1" customHeight="1" x14ac:dyDescent="0.25">
      <c r="B601" s="97" t="s">
        <v>105</v>
      </c>
      <c r="C601" s="97" t="s">
        <v>116</v>
      </c>
      <c r="D601" s="199"/>
      <c r="E601" s="99" t="s">
        <v>6</v>
      </c>
      <c r="F601" s="206"/>
      <c r="G601" s="206"/>
      <c r="H601" s="101" t="s">
        <v>106</v>
      </c>
      <c r="I601" s="207" t="s">
        <v>87</v>
      </c>
      <c r="J601" s="208" t="s">
        <v>49</v>
      </c>
      <c r="K601" s="209" t="s">
        <v>140</v>
      </c>
      <c r="L601" s="218">
        <v>3</v>
      </c>
      <c r="M601" s="167">
        <v>2</v>
      </c>
      <c r="N601" s="167">
        <v>9</v>
      </c>
      <c r="O601" s="219">
        <v>2</v>
      </c>
      <c r="P601" s="213">
        <v>329</v>
      </c>
      <c r="Q601" s="214" t="s">
        <v>142</v>
      </c>
      <c r="R601" s="427">
        <v>11</v>
      </c>
      <c r="S601" s="697">
        <v>70000</v>
      </c>
      <c r="T601" s="697">
        <v>17335</v>
      </c>
      <c r="U601" s="697">
        <v>70000</v>
      </c>
      <c r="V601" s="697">
        <v>70000</v>
      </c>
      <c r="W601" s="697">
        <v>70000</v>
      </c>
    </row>
    <row r="602" spans="2:25" ht="15" hidden="1" customHeight="1" x14ac:dyDescent="0.25">
      <c r="B602" s="97" t="s">
        <v>105</v>
      </c>
      <c r="C602" s="97" t="s">
        <v>116</v>
      </c>
      <c r="D602" s="199"/>
      <c r="E602" s="99" t="s">
        <v>6</v>
      </c>
      <c r="F602" s="206"/>
      <c r="G602" s="206"/>
      <c r="H602" s="101" t="s">
        <v>106</v>
      </c>
      <c r="I602" s="207" t="s">
        <v>87</v>
      </c>
      <c r="J602" s="208" t="s">
        <v>49</v>
      </c>
      <c r="K602" s="209" t="s">
        <v>140</v>
      </c>
      <c r="L602" s="215">
        <v>4</v>
      </c>
      <c r="M602" s="216">
        <v>2</v>
      </c>
      <c r="N602" s="216">
        <v>3</v>
      </c>
      <c r="O602" s="217">
        <v>1</v>
      </c>
      <c r="P602" s="217">
        <v>423</v>
      </c>
      <c r="Q602" s="214" t="s">
        <v>324</v>
      </c>
      <c r="R602" s="439">
        <v>11</v>
      </c>
      <c r="S602" s="674"/>
      <c r="T602" s="674"/>
      <c r="U602" s="674">
        <v>450000</v>
      </c>
      <c r="V602" s="674">
        <v>200000</v>
      </c>
      <c r="W602" s="697">
        <v>200000</v>
      </c>
    </row>
    <row r="603" spans="2:25" ht="15" hidden="1" customHeight="1" x14ac:dyDescent="0.25">
      <c r="B603" s="97" t="s">
        <v>105</v>
      </c>
      <c r="C603" s="97" t="s">
        <v>116</v>
      </c>
      <c r="D603" s="199"/>
      <c r="E603" s="99" t="s">
        <v>6</v>
      </c>
      <c r="F603" s="99" t="s">
        <v>7</v>
      </c>
      <c r="G603" s="99" t="s">
        <v>8</v>
      </c>
      <c r="H603" s="101" t="s">
        <v>86</v>
      </c>
      <c r="I603" s="200" t="s">
        <v>87</v>
      </c>
      <c r="J603" s="243" t="s">
        <v>49</v>
      </c>
      <c r="K603" s="244" t="s">
        <v>143</v>
      </c>
      <c r="L603" s="244"/>
      <c r="M603" s="245"/>
      <c r="N603" s="245"/>
      <c r="O603" s="245"/>
      <c r="P603" s="246"/>
      <c r="Q603" s="247" t="s">
        <v>144</v>
      </c>
      <c r="R603" s="429">
        <v>11</v>
      </c>
      <c r="S603" s="673">
        <f>SUM(S604)</f>
        <v>160000000</v>
      </c>
      <c r="T603" s="673">
        <f t="shared" ref="T603:W603" si="306">SUM(T604)</f>
        <v>97337133</v>
      </c>
      <c r="U603" s="673">
        <f t="shared" si="306"/>
        <v>90000000</v>
      </c>
      <c r="V603" s="673">
        <f t="shared" si="306"/>
        <v>115000000</v>
      </c>
      <c r="W603" s="471">
        <f t="shared" si="306"/>
        <v>103000000</v>
      </c>
    </row>
    <row r="604" spans="2:25" ht="15" hidden="1" customHeight="1" x14ac:dyDescent="0.25">
      <c r="B604" s="97" t="s">
        <v>105</v>
      </c>
      <c r="C604" s="97" t="s">
        <v>116</v>
      </c>
      <c r="D604" s="199"/>
      <c r="E604" s="99" t="s">
        <v>6</v>
      </c>
      <c r="F604" s="206"/>
      <c r="G604" s="206"/>
      <c r="H604" s="101" t="s">
        <v>86</v>
      </c>
      <c r="I604" s="207" t="s">
        <v>87</v>
      </c>
      <c r="J604" s="248" t="s">
        <v>49</v>
      </c>
      <c r="K604" s="249" t="s">
        <v>143</v>
      </c>
      <c r="L604" s="648">
        <v>5</v>
      </c>
      <c r="M604" s="649">
        <v>1</v>
      </c>
      <c r="N604" s="649">
        <v>2</v>
      </c>
      <c r="O604" s="650">
        <v>1</v>
      </c>
      <c r="P604" s="252">
        <v>512</v>
      </c>
      <c r="Q604" s="253" t="s">
        <v>145</v>
      </c>
      <c r="R604" s="427">
        <v>11</v>
      </c>
      <c r="S604" s="697">
        <v>160000000</v>
      </c>
      <c r="T604" s="697">
        <v>97337133</v>
      </c>
      <c r="U604" s="697">
        <v>90000000</v>
      </c>
      <c r="V604" s="697">
        <v>115000000</v>
      </c>
      <c r="W604" s="697">
        <v>103000000</v>
      </c>
    </row>
    <row r="605" spans="2:25" ht="15" hidden="1" customHeight="1" x14ac:dyDescent="0.25">
      <c r="B605" s="97" t="s">
        <v>105</v>
      </c>
      <c r="C605" s="97" t="s">
        <v>116</v>
      </c>
      <c r="D605" s="199"/>
      <c r="E605" s="99" t="s">
        <v>6</v>
      </c>
      <c r="F605" s="99" t="s">
        <v>7</v>
      </c>
      <c r="G605" s="99" t="s">
        <v>8</v>
      </c>
      <c r="H605" s="101" t="s">
        <v>86</v>
      </c>
      <c r="I605" s="207" t="s">
        <v>87</v>
      </c>
      <c r="J605" s="243" t="s">
        <v>49</v>
      </c>
      <c r="K605" s="244" t="s">
        <v>143</v>
      </c>
      <c r="L605" s="244"/>
      <c r="M605" s="245"/>
      <c r="N605" s="245"/>
      <c r="O605" s="245"/>
      <c r="P605" s="246"/>
      <c r="Q605" s="247" t="s">
        <v>144</v>
      </c>
      <c r="R605" s="430">
        <v>81</v>
      </c>
      <c r="S605" s="673">
        <f>SUM(S606)</f>
        <v>80000000</v>
      </c>
      <c r="T605" s="673">
        <f t="shared" ref="T605:W605" si="307">SUM(T606)</f>
        <v>0</v>
      </c>
      <c r="U605" s="673">
        <f t="shared" si="307"/>
        <v>120000000</v>
      </c>
      <c r="V605" s="673">
        <f t="shared" si="307"/>
        <v>30000000</v>
      </c>
      <c r="W605" s="471">
        <f t="shared" si="307"/>
        <v>30000000</v>
      </c>
      <c r="Y605" s="735"/>
    </row>
    <row r="606" spans="2:25" ht="15" hidden="1" customHeight="1" x14ac:dyDescent="0.25">
      <c r="B606" s="97" t="s">
        <v>105</v>
      </c>
      <c r="C606" s="97" t="s">
        <v>116</v>
      </c>
      <c r="D606" s="199"/>
      <c r="E606" s="99" t="s">
        <v>6</v>
      </c>
      <c r="F606" s="206"/>
      <c r="G606" s="206"/>
      <c r="H606" s="101" t="s">
        <v>86</v>
      </c>
      <c r="I606" s="207" t="s">
        <v>87</v>
      </c>
      <c r="J606" s="248" t="s">
        <v>49</v>
      </c>
      <c r="K606" s="249" t="s">
        <v>143</v>
      </c>
      <c r="L606" s="648">
        <v>5</v>
      </c>
      <c r="M606" s="649">
        <v>1</v>
      </c>
      <c r="N606" s="649">
        <v>2</v>
      </c>
      <c r="O606" s="650">
        <v>1</v>
      </c>
      <c r="P606" s="252">
        <v>512</v>
      </c>
      <c r="Q606" s="253" t="s">
        <v>145</v>
      </c>
      <c r="R606" s="431">
        <v>81</v>
      </c>
      <c r="S606" s="697">
        <v>80000000</v>
      </c>
      <c r="T606" s="697">
        <v>0</v>
      </c>
      <c r="U606" s="697">
        <v>120000000</v>
      </c>
      <c r="V606" s="697">
        <v>30000000</v>
      </c>
      <c r="W606" s="697">
        <v>30000000</v>
      </c>
    </row>
    <row r="607" spans="2:25" ht="15" hidden="1" customHeight="1" x14ac:dyDescent="0.25">
      <c r="B607" s="97" t="s">
        <v>105</v>
      </c>
      <c r="C607" s="97" t="s">
        <v>116</v>
      </c>
      <c r="D607" s="199"/>
      <c r="E607" s="99" t="s">
        <v>6</v>
      </c>
      <c r="F607" s="99" t="s">
        <v>7</v>
      </c>
      <c r="G607" s="99" t="s">
        <v>8</v>
      </c>
      <c r="H607" s="101" t="s">
        <v>86</v>
      </c>
      <c r="I607" s="207" t="s">
        <v>87</v>
      </c>
      <c r="J607" s="243" t="s">
        <v>49</v>
      </c>
      <c r="K607" s="244" t="s">
        <v>143</v>
      </c>
      <c r="L607" s="244"/>
      <c r="M607" s="245"/>
      <c r="N607" s="245"/>
      <c r="O607" s="245"/>
      <c r="P607" s="246"/>
      <c r="Q607" s="247" t="s">
        <v>144</v>
      </c>
      <c r="R607" s="463">
        <v>43</v>
      </c>
      <c r="S607" s="673">
        <f>SUM(S608)</f>
        <v>15000000</v>
      </c>
      <c r="T607" s="673">
        <f t="shared" ref="T607:W607" si="308">SUM(T608)</f>
        <v>2232460</v>
      </c>
      <c r="U607" s="673">
        <f t="shared" si="308"/>
        <v>10000000</v>
      </c>
      <c r="V607" s="673">
        <f t="shared" si="308"/>
        <v>10000000</v>
      </c>
      <c r="W607" s="471">
        <f t="shared" si="308"/>
        <v>10000000</v>
      </c>
    </row>
    <row r="608" spans="2:25" ht="15" hidden="1" customHeight="1" x14ac:dyDescent="0.25">
      <c r="B608" s="97" t="s">
        <v>105</v>
      </c>
      <c r="C608" s="97" t="s">
        <v>116</v>
      </c>
      <c r="D608" s="199"/>
      <c r="E608" s="99" t="s">
        <v>6</v>
      </c>
      <c r="F608" s="206"/>
      <c r="G608" s="206"/>
      <c r="H608" s="101" t="s">
        <v>86</v>
      </c>
      <c r="I608" s="207" t="s">
        <v>87</v>
      </c>
      <c r="J608" s="248" t="s">
        <v>49</v>
      </c>
      <c r="K608" s="249" t="s">
        <v>143</v>
      </c>
      <c r="L608" s="648">
        <v>5</v>
      </c>
      <c r="M608" s="649">
        <v>1</v>
      </c>
      <c r="N608" s="649">
        <v>2</v>
      </c>
      <c r="O608" s="650">
        <v>1</v>
      </c>
      <c r="P608" s="252">
        <v>512</v>
      </c>
      <c r="Q608" s="253" t="s">
        <v>145</v>
      </c>
      <c r="R608" s="464">
        <v>43</v>
      </c>
      <c r="S608" s="697">
        <v>15000000</v>
      </c>
      <c r="T608" s="697">
        <v>2232460</v>
      </c>
      <c r="U608" s="697">
        <v>10000000</v>
      </c>
      <c r="V608" s="697">
        <v>10000000</v>
      </c>
      <c r="W608" s="697">
        <v>10000000</v>
      </c>
    </row>
    <row r="609" spans="2:23" ht="25.5" hidden="1" customHeight="1" x14ac:dyDescent="0.25">
      <c r="B609" s="456" t="s">
        <v>105</v>
      </c>
      <c r="C609" s="456" t="s">
        <v>116</v>
      </c>
      <c r="D609" s="465"/>
      <c r="E609" s="99" t="s">
        <v>6</v>
      </c>
      <c r="F609" s="99" t="s">
        <v>7</v>
      </c>
      <c r="G609" s="99" t="s">
        <v>8</v>
      </c>
      <c r="H609" s="101" t="s">
        <v>86</v>
      </c>
      <c r="I609" s="462" t="s">
        <v>87</v>
      </c>
      <c r="J609" s="254" t="s">
        <v>146</v>
      </c>
      <c r="K609" s="255" t="s">
        <v>198</v>
      </c>
      <c r="L609" s="466"/>
      <c r="M609" s="467"/>
      <c r="N609" s="467"/>
      <c r="O609" s="467"/>
      <c r="P609" s="468"/>
      <c r="Q609" s="259" t="s">
        <v>199</v>
      </c>
      <c r="R609" s="463">
        <v>43</v>
      </c>
      <c r="S609" s="680">
        <f>SUM(S610)</f>
        <v>0</v>
      </c>
      <c r="T609" s="680">
        <f t="shared" ref="T609:W609" si="309">SUM(T610)</f>
        <v>0</v>
      </c>
      <c r="U609" s="680">
        <f t="shared" si="309"/>
        <v>0</v>
      </c>
      <c r="V609" s="680">
        <f t="shared" si="309"/>
        <v>0</v>
      </c>
      <c r="W609" s="260">
        <f t="shared" si="309"/>
        <v>0</v>
      </c>
    </row>
    <row r="610" spans="2:23" ht="15" hidden="1" customHeight="1" x14ac:dyDescent="0.25">
      <c r="B610" s="456" t="s">
        <v>105</v>
      </c>
      <c r="C610" s="456" t="s">
        <v>116</v>
      </c>
      <c r="D610" s="465"/>
      <c r="E610" s="99" t="s">
        <v>6</v>
      </c>
      <c r="F610" s="206"/>
      <c r="G610" s="206"/>
      <c r="H610" s="101" t="s">
        <v>86</v>
      </c>
      <c r="I610" s="462" t="s">
        <v>87</v>
      </c>
      <c r="J610" s="248" t="s">
        <v>146</v>
      </c>
      <c r="K610" s="249" t="s">
        <v>198</v>
      </c>
      <c r="L610" s="250">
        <v>5</v>
      </c>
      <c r="M610" s="251">
        <v>1</v>
      </c>
      <c r="N610" s="251">
        <v>2</v>
      </c>
      <c r="O610" s="252">
        <v>1</v>
      </c>
      <c r="P610" s="252">
        <v>512</v>
      </c>
      <c r="Q610" s="225" t="s">
        <v>145</v>
      </c>
      <c r="R610" s="464">
        <v>43</v>
      </c>
      <c r="S610" s="697"/>
      <c r="T610" s="697"/>
      <c r="U610" s="697"/>
      <c r="V610" s="697"/>
      <c r="W610" s="697"/>
    </row>
    <row r="611" spans="2:23" ht="15" hidden="1" customHeight="1" x14ac:dyDescent="0.25">
      <c r="B611" s="97" t="s">
        <v>105</v>
      </c>
      <c r="C611" s="97" t="s">
        <v>116</v>
      </c>
      <c r="D611" s="199"/>
      <c r="E611" s="99" t="s">
        <v>6</v>
      </c>
      <c r="F611" s="99" t="s">
        <v>7</v>
      </c>
      <c r="G611" s="99" t="s">
        <v>8</v>
      </c>
      <c r="H611" s="101" t="s">
        <v>86</v>
      </c>
      <c r="I611" s="207" t="s">
        <v>87</v>
      </c>
      <c r="J611" s="254" t="s">
        <v>146</v>
      </c>
      <c r="K611" s="255" t="s">
        <v>147</v>
      </c>
      <c r="L611" s="256"/>
      <c r="M611" s="257"/>
      <c r="N611" s="257"/>
      <c r="O611" s="257"/>
      <c r="P611" s="258"/>
      <c r="Q611" s="259" t="s">
        <v>148</v>
      </c>
      <c r="R611" s="432">
        <v>11</v>
      </c>
      <c r="S611" s="680">
        <f>SUM(S612:S613)</f>
        <v>0</v>
      </c>
      <c r="T611" s="680">
        <f t="shared" ref="T611" si="310">SUM(T612:T613)</f>
        <v>0</v>
      </c>
      <c r="U611" s="680">
        <f t="shared" ref="U611" si="311">SUM(U612:U613)</f>
        <v>17500000</v>
      </c>
      <c r="V611" s="680">
        <f t="shared" ref="V611" si="312">SUM(V612:V613)</f>
        <v>35000000</v>
      </c>
      <c r="W611" s="260">
        <f t="shared" ref="W611" si="313">SUM(W612:W613)</f>
        <v>35000000</v>
      </c>
    </row>
    <row r="612" spans="2:23" ht="15" hidden="1" customHeight="1" x14ac:dyDescent="0.25">
      <c r="B612" s="97" t="s">
        <v>105</v>
      </c>
      <c r="C612" s="97" t="s">
        <v>116</v>
      </c>
      <c r="D612" s="199"/>
      <c r="E612" s="99" t="s">
        <v>6</v>
      </c>
      <c r="F612" s="206"/>
      <c r="G612" s="206"/>
      <c r="H612" s="101" t="s">
        <v>86</v>
      </c>
      <c r="I612" s="207" t="s">
        <v>87</v>
      </c>
      <c r="J612" s="248" t="s">
        <v>146</v>
      </c>
      <c r="K612" s="249" t="s">
        <v>147</v>
      </c>
      <c r="L612" s="250">
        <v>3</v>
      </c>
      <c r="M612" s="251">
        <v>7</v>
      </c>
      <c r="N612" s="251">
        <v>1</v>
      </c>
      <c r="O612" s="252">
        <v>1</v>
      </c>
      <c r="P612" s="252">
        <v>371</v>
      </c>
      <c r="Q612" s="225" t="s">
        <v>149</v>
      </c>
      <c r="R612" s="433">
        <v>11</v>
      </c>
      <c r="S612" s="697"/>
      <c r="T612" s="697"/>
      <c r="U612" s="697"/>
      <c r="V612" s="697"/>
      <c r="W612" s="697"/>
    </row>
    <row r="613" spans="2:23" ht="15" hidden="1" customHeight="1" x14ac:dyDescent="0.25">
      <c r="B613" s="97" t="s">
        <v>105</v>
      </c>
      <c r="C613" s="97" t="s">
        <v>116</v>
      </c>
      <c r="D613" s="199"/>
      <c r="E613" s="99" t="s">
        <v>6</v>
      </c>
      <c r="F613" s="206"/>
      <c r="G613" s="206"/>
      <c r="H613" s="101" t="s">
        <v>86</v>
      </c>
      <c r="I613" s="207" t="s">
        <v>87</v>
      </c>
      <c r="J613" s="248" t="s">
        <v>146</v>
      </c>
      <c r="K613" s="249" t="s">
        <v>147</v>
      </c>
      <c r="L613" s="250">
        <v>3</v>
      </c>
      <c r="M613" s="251">
        <v>7</v>
      </c>
      <c r="N613" s="251">
        <v>2</v>
      </c>
      <c r="O613" s="252">
        <v>1</v>
      </c>
      <c r="P613" s="252">
        <v>372</v>
      </c>
      <c r="Q613" s="322" t="s">
        <v>251</v>
      </c>
      <c r="R613" s="448">
        <v>11</v>
      </c>
      <c r="S613" s="697"/>
      <c r="T613" s="697"/>
      <c r="U613" s="697">
        <v>17500000</v>
      </c>
      <c r="V613" s="697">
        <v>35000000</v>
      </c>
      <c r="W613" s="697">
        <v>35000000</v>
      </c>
    </row>
    <row r="614" spans="2:23" ht="15" hidden="1" customHeight="1" x14ac:dyDescent="0.25">
      <c r="B614" s="97" t="s">
        <v>105</v>
      </c>
      <c r="C614" s="97" t="s">
        <v>116</v>
      </c>
      <c r="D614" s="199"/>
      <c r="E614" s="99" t="s">
        <v>6</v>
      </c>
      <c r="F614" s="99" t="s">
        <v>7</v>
      </c>
      <c r="G614" s="99" t="s">
        <v>8</v>
      </c>
      <c r="H614" s="101" t="s">
        <v>86</v>
      </c>
      <c r="I614" s="207" t="s">
        <v>87</v>
      </c>
      <c r="J614" s="254" t="s">
        <v>146</v>
      </c>
      <c r="K614" s="255" t="s">
        <v>147</v>
      </c>
      <c r="L614" s="256"/>
      <c r="M614" s="257"/>
      <c r="N614" s="257"/>
      <c r="O614" s="257"/>
      <c r="P614" s="258"/>
      <c r="Q614" s="259" t="s">
        <v>148</v>
      </c>
      <c r="R614" s="434">
        <v>43</v>
      </c>
      <c r="S614" s="680">
        <f>SUM(S615)</f>
        <v>0</v>
      </c>
      <c r="T614" s="680">
        <f t="shared" ref="T614:W614" si="314">SUM(T615)</f>
        <v>0</v>
      </c>
      <c r="U614" s="680">
        <f t="shared" si="314"/>
        <v>0</v>
      </c>
      <c r="V614" s="680">
        <f t="shared" si="314"/>
        <v>0</v>
      </c>
      <c r="W614" s="260">
        <f t="shared" si="314"/>
        <v>0</v>
      </c>
    </row>
    <row r="615" spans="2:23" ht="15" hidden="1" customHeight="1" x14ac:dyDescent="0.25">
      <c r="B615" s="97" t="s">
        <v>105</v>
      </c>
      <c r="C615" s="97" t="s">
        <v>116</v>
      </c>
      <c r="D615" s="199"/>
      <c r="E615" s="99" t="s">
        <v>6</v>
      </c>
      <c r="F615" s="206"/>
      <c r="G615" s="206"/>
      <c r="H615" s="101" t="s">
        <v>86</v>
      </c>
      <c r="I615" s="207" t="s">
        <v>87</v>
      </c>
      <c r="J615" s="248" t="s">
        <v>146</v>
      </c>
      <c r="K615" s="249" t="s">
        <v>147</v>
      </c>
      <c r="L615" s="250">
        <v>3</v>
      </c>
      <c r="M615" s="251">
        <v>7</v>
      </c>
      <c r="N615" s="251">
        <v>1</v>
      </c>
      <c r="O615" s="252">
        <v>1</v>
      </c>
      <c r="P615" s="252">
        <v>371</v>
      </c>
      <c r="Q615" s="225" t="s">
        <v>149</v>
      </c>
      <c r="R615" s="435">
        <v>43</v>
      </c>
      <c r="S615" s="697"/>
      <c r="T615" s="697"/>
      <c r="U615" s="697"/>
      <c r="V615" s="697"/>
      <c r="W615" s="697"/>
    </row>
    <row r="616" spans="2:23" ht="25.5" hidden="1" customHeight="1" x14ac:dyDescent="0.25">
      <c r="B616" s="97" t="s">
        <v>105</v>
      </c>
      <c r="C616" s="97" t="s">
        <v>116</v>
      </c>
      <c r="D616" s="11"/>
      <c r="E616" s="8" t="s">
        <v>6</v>
      </c>
      <c r="F616" s="8" t="s">
        <v>7</v>
      </c>
      <c r="G616" s="8" t="s">
        <v>8</v>
      </c>
      <c r="H616" s="9" t="s">
        <v>86</v>
      </c>
      <c r="I616" s="10" t="s">
        <v>87</v>
      </c>
      <c r="J616" s="243" t="s">
        <v>49</v>
      </c>
      <c r="K616" s="244" t="s">
        <v>88</v>
      </c>
      <c r="L616" s="244"/>
      <c r="M616" s="245"/>
      <c r="N616" s="245"/>
      <c r="O616" s="245"/>
      <c r="P616" s="246"/>
      <c r="Q616" s="247" t="s">
        <v>89</v>
      </c>
      <c r="R616" s="416">
        <v>11</v>
      </c>
      <c r="S616" s="673">
        <f>SUM(S617:S621)</f>
        <v>695000</v>
      </c>
      <c r="T616" s="673">
        <f t="shared" ref="T616" si="315">SUM(T617:T621)</f>
        <v>43300</v>
      </c>
      <c r="U616" s="673">
        <f t="shared" ref="U616" si="316">SUM(U617:U621)</f>
        <v>105000</v>
      </c>
      <c r="V616" s="673">
        <f t="shared" ref="V616" si="317">SUM(V617:V621)</f>
        <v>105000</v>
      </c>
      <c r="W616" s="471">
        <f t="shared" ref="W616" si="318">SUM(W617:W621)</f>
        <v>105000</v>
      </c>
    </row>
    <row r="617" spans="2:23" ht="15" hidden="1" customHeight="1" x14ac:dyDescent="0.25">
      <c r="B617" s="97" t="s">
        <v>105</v>
      </c>
      <c r="C617" s="97" t="s">
        <v>116</v>
      </c>
      <c r="D617" s="11"/>
      <c r="E617" s="8" t="s">
        <v>6</v>
      </c>
      <c r="F617" s="10"/>
      <c r="G617" s="10"/>
      <c r="H617" s="9" t="s">
        <v>86</v>
      </c>
      <c r="I617" s="10" t="s">
        <v>87</v>
      </c>
      <c r="J617" s="73" t="s">
        <v>49</v>
      </c>
      <c r="K617" s="30" t="s">
        <v>88</v>
      </c>
      <c r="L617" s="74">
        <v>3</v>
      </c>
      <c r="M617" s="75">
        <v>2</v>
      </c>
      <c r="N617" s="75">
        <v>1</v>
      </c>
      <c r="O617" s="75">
        <v>1</v>
      </c>
      <c r="P617" s="699">
        <v>321</v>
      </c>
      <c r="Q617" s="700" t="s">
        <v>17</v>
      </c>
      <c r="R617" s="422">
        <v>11</v>
      </c>
      <c r="S617" s="697">
        <v>10000</v>
      </c>
      <c r="T617" s="697">
        <v>150</v>
      </c>
      <c r="U617" s="697">
        <v>5000</v>
      </c>
      <c r="V617" s="697">
        <v>5000</v>
      </c>
      <c r="W617" s="697">
        <v>5000</v>
      </c>
    </row>
    <row r="618" spans="2:23" ht="15" hidden="1" customHeight="1" x14ac:dyDescent="0.25">
      <c r="B618" s="97" t="s">
        <v>105</v>
      </c>
      <c r="C618" s="97" t="s">
        <v>116</v>
      </c>
      <c r="D618" s="11"/>
      <c r="E618" s="8" t="s">
        <v>6</v>
      </c>
      <c r="F618" s="10"/>
      <c r="G618" s="10"/>
      <c r="H618" s="9" t="s">
        <v>86</v>
      </c>
      <c r="I618" s="10" t="s">
        <v>87</v>
      </c>
      <c r="J618" s="73" t="s">
        <v>49</v>
      </c>
      <c r="K618" s="30" t="s">
        <v>88</v>
      </c>
      <c r="L618" s="701">
        <v>3</v>
      </c>
      <c r="M618" s="702">
        <v>2</v>
      </c>
      <c r="N618" s="702">
        <v>3</v>
      </c>
      <c r="O618" s="702">
        <v>2</v>
      </c>
      <c r="P618" s="699">
        <v>323</v>
      </c>
      <c r="Q618" s="60" t="s">
        <v>77</v>
      </c>
      <c r="R618" s="422">
        <v>11</v>
      </c>
      <c r="S618" s="697">
        <v>10000</v>
      </c>
      <c r="T618" s="697">
        <v>0</v>
      </c>
      <c r="U618" s="697"/>
      <c r="V618" s="697"/>
      <c r="W618" s="697"/>
    </row>
    <row r="619" spans="2:23" ht="15" hidden="1" customHeight="1" x14ac:dyDescent="0.25">
      <c r="B619" s="97" t="s">
        <v>105</v>
      </c>
      <c r="C619" s="97" t="s">
        <v>116</v>
      </c>
      <c r="D619" s="11"/>
      <c r="E619" s="8" t="s">
        <v>6</v>
      </c>
      <c r="F619" s="10"/>
      <c r="G619" s="10"/>
      <c r="H619" s="9" t="s">
        <v>86</v>
      </c>
      <c r="I619" s="10" t="s">
        <v>87</v>
      </c>
      <c r="J619" s="73" t="s">
        <v>49</v>
      </c>
      <c r="K619" s="30" t="s">
        <v>88</v>
      </c>
      <c r="L619" s="30">
        <v>3</v>
      </c>
      <c r="M619" s="640">
        <v>2</v>
      </c>
      <c r="N619" s="640">
        <v>3</v>
      </c>
      <c r="O619" s="640">
        <v>7</v>
      </c>
      <c r="P619" s="33">
        <v>323</v>
      </c>
      <c r="Q619" s="72" t="s">
        <v>30</v>
      </c>
      <c r="R619" s="422">
        <v>11</v>
      </c>
      <c r="S619" s="697">
        <v>250000</v>
      </c>
      <c r="T619" s="697">
        <v>43150</v>
      </c>
      <c r="U619" s="697">
        <v>100000</v>
      </c>
      <c r="V619" s="697">
        <v>100000</v>
      </c>
      <c r="W619" s="697">
        <v>100000</v>
      </c>
    </row>
    <row r="620" spans="2:23" ht="15" hidden="1" customHeight="1" x14ac:dyDescent="0.25">
      <c r="B620" s="97" t="s">
        <v>105</v>
      </c>
      <c r="C620" s="97" t="s">
        <v>116</v>
      </c>
      <c r="D620" s="11"/>
      <c r="E620" s="8" t="s">
        <v>6</v>
      </c>
      <c r="F620" s="10"/>
      <c r="G620" s="10"/>
      <c r="H620" s="9" t="s">
        <v>86</v>
      </c>
      <c r="I620" s="10" t="s">
        <v>87</v>
      </c>
      <c r="J620" s="73" t="s">
        <v>49</v>
      </c>
      <c r="K620" s="30" t="s">
        <v>88</v>
      </c>
      <c r="L620" s="656">
        <v>3</v>
      </c>
      <c r="M620" s="703">
        <v>2</v>
      </c>
      <c r="N620" s="703">
        <v>9</v>
      </c>
      <c r="O620" s="704">
        <v>9</v>
      </c>
      <c r="P620" s="33">
        <v>329</v>
      </c>
      <c r="Q620" s="34" t="s">
        <v>84</v>
      </c>
      <c r="R620" s="422">
        <v>11</v>
      </c>
      <c r="S620" s="697">
        <v>5000</v>
      </c>
      <c r="T620" s="697">
        <v>0</v>
      </c>
      <c r="U620" s="697"/>
      <c r="V620" s="697"/>
      <c r="W620" s="697"/>
    </row>
    <row r="621" spans="2:23" ht="15" hidden="1" customHeight="1" x14ac:dyDescent="0.25">
      <c r="B621" s="97" t="s">
        <v>105</v>
      </c>
      <c r="C621" s="97" t="s">
        <v>116</v>
      </c>
      <c r="D621" s="11"/>
      <c r="E621" s="8" t="s">
        <v>6</v>
      </c>
      <c r="F621" s="10"/>
      <c r="G621" s="10"/>
      <c r="H621" s="9" t="s">
        <v>86</v>
      </c>
      <c r="I621" s="10" t="s">
        <v>87</v>
      </c>
      <c r="J621" s="73" t="s">
        <v>49</v>
      </c>
      <c r="K621" s="30" t="s">
        <v>88</v>
      </c>
      <c r="L621" s="31">
        <v>4</v>
      </c>
      <c r="M621" s="32">
        <v>2</v>
      </c>
      <c r="N621" s="32">
        <v>1</v>
      </c>
      <c r="O621" s="32">
        <v>1</v>
      </c>
      <c r="P621" s="628">
        <v>421</v>
      </c>
      <c r="Q621" s="705" t="s">
        <v>90</v>
      </c>
      <c r="R621" s="422">
        <v>11</v>
      </c>
      <c r="S621" s="697">
        <v>420000</v>
      </c>
      <c r="T621" s="697">
        <v>0</v>
      </c>
      <c r="U621" s="697"/>
      <c r="V621" s="697"/>
      <c r="W621" s="697"/>
    </row>
    <row r="622" spans="2:23" ht="15" hidden="1" customHeight="1" x14ac:dyDescent="0.25">
      <c r="B622" s="97" t="s">
        <v>105</v>
      </c>
      <c r="C622" s="97" t="s">
        <v>116</v>
      </c>
      <c r="D622" s="199"/>
      <c r="E622" s="99" t="s">
        <v>6</v>
      </c>
      <c r="F622" s="206" t="s">
        <v>7</v>
      </c>
      <c r="G622" s="206" t="s">
        <v>8</v>
      </c>
      <c r="H622" s="9" t="s">
        <v>86</v>
      </c>
      <c r="I622" s="10" t="s">
        <v>87</v>
      </c>
      <c r="J622" s="243" t="s">
        <v>49</v>
      </c>
      <c r="K622" s="244" t="s">
        <v>260</v>
      </c>
      <c r="L622" s="244"/>
      <c r="M622" s="245"/>
      <c r="N622" s="245"/>
      <c r="O622" s="245"/>
      <c r="P622" s="246"/>
      <c r="Q622" s="247" t="s">
        <v>257</v>
      </c>
      <c r="R622" s="651">
        <v>11</v>
      </c>
      <c r="S622" s="673">
        <f>SUM(S623)</f>
        <v>0</v>
      </c>
      <c r="T622" s="673">
        <f t="shared" ref="T622:W622" si="319">SUM(T623)</f>
        <v>0</v>
      </c>
      <c r="U622" s="673">
        <f t="shared" si="319"/>
        <v>0</v>
      </c>
      <c r="V622" s="673">
        <f t="shared" si="319"/>
        <v>0</v>
      </c>
      <c r="W622" s="471">
        <f t="shared" si="319"/>
        <v>0</v>
      </c>
    </row>
    <row r="623" spans="2:23" ht="15" hidden="1" customHeight="1" x14ac:dyDescent="0.25">
      <c r="B623" s="97" t="s">
        <v>105</v>
      </c>
      <c r="C623" s="97" t="s">
        <v>116</v>
      </c>
      <c r="D623" s="199"/>
      <c r="E623" s="99" t="s">
        <v>6</v>
      </c>
      <c r="F623" s="206"/>
      <c r="G623" s="206"/>
      <c r="H623" s="9" t="s">
        <v>86</v>
      </c>
      <c r="I623" s="10" t="s">
        <v>87</v>
      </c>
      <c r="J623" s="248" t="s">
        <v>49</v>
      </c>
      <c r="K623" s="249" t="s">
        <v>260</v>
      </c>
      <c r="L623" s="250">
        <v>4</v>
      </c>
      <c r="M623" s="645">
        <v>2</v>
      </c>
      <c r="N623" s="645">
        <v>1</v>
      </c>
      <c r="O623" s="647">
        <v>1</v>
      </c>
      <c r="P623" s="647">
        <v>421</v>
      </c>
      <c r="Q623" s="214" t="s">
        <v>90</v>
      </c>
      <c r="R623" s="646">
        <v>11</v>
      </c>
      <c r="S623" s="697"/>
      <c r="T623" s="697"/>
      <c r="U623" s="697"/>
      <c r="V623" s="697"/>
      <c r="W623" s="697"/>
    </row>
    <row r="624" spans="2:23" ht="24.75" hidden="1" customHeight="1" x14ac:dyDescent="0.25">
      <c r="B624" s="97" t="s">
        <v>105</v>
      </c>
      <c r="C624" s="97" t="s">
        <v>116</v>
      </c>
      <c r="D624" s="199"/>
      <c r="E624" s="99" t="s">
        <v>6</v>
      </c>
      <c r="F624" s="206" t="s">
        <v>7</v>
      </c>
      <c r="G624" s="206" t="s">
        <v>8</v>
      </c>
      <c r="H624" s="9" t="s">
        <v>86</v>
      </c>
      <c r="I624" s="10" t="s">
        <v>87</v>
      </c>
      <c r="J624" s="243" t="s">
        <v>49</v>
      </c>
      <c r="K624" s="244" t="s">
        <v>260</v>
      </c>
      <c r="L624" s="244"/>
      <c r="M624" s="245"/>
      <c r="N624" s="245"/>
      <c r="O624" s="245"/>
      <c r="P624" s="246"/>
      <c r="Q624" s="247" t="s">
        <v>257</v>
      </c>
      <c r="R624" s="435">
        <v>43</v>
      </c>
      <c r="S624" s="673">
        <f>SUM(S625:S626)</f>
        <v>100000</v>
      </c>
      <c r="T624" s="673">
        <f t="shared" ref="T624" si="320">SUM(T625:T626)</f>
        <v>0</v>
      </c>
      <c r="U624" s="673">
        <f t="shared" ref="U624" si="321">SUM(U625:U626)</f>
        <v>0</v>
      </c>
      <c r="V624" s="673">
        <f t="shared" ref="V624" si="322">SUM(V625:V626)</f>
        <v>0</v>
      </c>
      <c r="W624" s="471">
        <f t="shared" ref="W624" si="323">SUM(W625:W626)</f>
        <v>0</v>
      </c>
    </row>
    <row r="625" spans="2:26" ht="15" hidden="1" customHeight="1" x14ac:dyDescent="0.25">
      <c r="B625" s="97" t="s">
        <v>105</v>
      </c>
      <c r="C625" s="97" t="s">
        <v>116</v>
      </c>
      <c r="D625" s="199"/>
      <c r="E625" s="99" t="s">
        <v>6</v>
      </c>
      <c r="F625" s="206"/>
      <c r="G625" s="206"/>
      <c r="H625" s="9" t="s">
        <v>86</v>
      </c>
      <c r="I625" s="10" t="s">
        <v>87</v>
      </c>
      <c r="J625" s="248" t="s">
        <v>49</v>
      </c>
      <c r="K625" s="249" t="s">
        <v>260</v>
      </c>
      <c r="L625" s="251">
        <v>4</v>
      </c>
      <c r="M625" s="251">
        <v>2</v>
      </c>
      <c r="N625" s="251">
        <v>1</v>
      </c>
      <c r="O625" s="252">
        <v>1</v>
      </c>
      <c r="P625" s="252">
        <v>421</v>
      </c>
      <c r="Q625" s="214" t="s">
        <v>90</v>
      </c>
      <c r="R625" s="435">
        <v>43</v>
      </c>
      <c r="S625" s="697"/>
      <c r="T625" s="697"/>
      <c r="U625" s="697"/>
      <c r="V625" s="697"/>
      <c r="W625" s="697"/>
    </row>
    <row r="626" spans="2:26" ht="15" hidden="1" customHeight="1" x14ac:dyDescent="0.25">
      <c r="B626" s="97" t="s">
        <v>105</v>
      </c>
      <c r="C626" s="97" t="s">
        <v>116</v>
      </c>
      <c r="D626" s="199"/>
      <c r="E626" s="99" t="s">
        <v>6</v>
      </c>
      <c r="F626" s="206"/>
      <c r="G626" s="206"/>
      <c r="H626" s="9" t="s">
        <v>86</v>
      </c>
      <c r="I626" s="10" t="s">
        <v>87</v>
      </c>
      <c r="J626" s="248" t="s">
        <v>49</v>
      </c>
      <c r="K626" s="249" t="s">
        <v>260</v>
      </c>
      <c r="L626" s="251">
        <v>3</v>
      </c>
      <c r="M626" s="251">
        <v>2</v>
      </c>
      <c r="N626" s="251">
        <v>3</v>
      </c>
      <c r="O626" s="252">
        <v>2</v>
      </c>
      <c r="P626" s="252">
        <v>323</v>
      </c>
      <c r="Q626" s="214" t="s">
        <v>77</v>
      </c>
      <c r="R626" s="435">
        <v>43</v>
      </c>
      <c r="S626" s="697">
        <v>100000</v>
      </c>
      <c r="T626" s="697">
        <v>0</v>
      </c>
      <c r="U626" s="697"/>
      <c r="V626" s="697"/>
      <c r="W626" s="697"/>
    </row>
    <row r="627" spans="2:26" ht="25.5" hidden="1" customHeight="1" x14ac:dyDescent="0.25">
      <c r="B627" s="97" t="s">
        <v>105</v>
      </c>
      <c r="C627" s="97" t="s">
        <v>116</v>
      </c>
      <c r="D627" s="199"/>
      <c r="E627" s="99" t="s">
        <v>6</v>
      </c>
      <c r="F627" s="206" t="s">
        <v>7</v>
      </c>
      <c r="G627" s="206" t="s">
        <v>8</v>
      </c>
      <c r="H627" s="9" t="s">
        <v>36</v>
      </c>
      <c r="I627" s="10" t="s">
        <v>87</v>
      </c>
      <c r="J627" s="243" t="s">
        <v>49</v>
      </c>
      <c r="K627" s="244" t="s">
        <v>259</v>
      </c>
      <c r="L627" s="244"/>
      <c r="M627" s="245"/>
      <c r="N627" s="245"/>
      <c r="O627" s="245"/>
      <c r="P627" s="246"/>
      <c r="Q627" s="247" t="s">
        <v>258</v>
      </c>
      <c r="R627" s="917">
        <v>11</v>
      </c>
      <c r="S627" s="673">
        <f>SUM(S628:S633)</f>
        <v>5860000</v>
      </c>
      <c r="T627" s="673">
        <f t="shared" ref="T627" si="324">SUM(T628:T633)</f>
        <v>1623137</v>
      </c>
      <c r="U627" s="673">
        <f t="shared" ref="U627" si="325">SUM(U628:U633)</f>
        <v>2914098</v>
      </c>
      <c r="V627" s="673">
        <f t="shared" ref="V627" si="326">SUM(V628:V633)</f>
        <v>3402985</v>
      </c>
      <c r="W627" s="471">
        <f t="shared" ref="W627" si="327">SUM(W628:W633)</f>
        <v>5352278</v>
      </c>
    </row>
    <row r="628" spans="2:26" ht="15" hidden="1" customHeight="1" x14ac:dyDescent="0.25">
      <c r="B628" s="97" t="s">
        <v>105</v>
      </c>
      <c r="C628" s="97" t="s">
        <v>116</v>
      </c>
      <c r="D628" s="199"/>
      <c r="E628" s="99" t="s">
        <v>6</v>
      </c>
      <c r="F628" s="206"/>
      <c r="G628" s="206"/>
      <c r="H628" s="9" t="s">
        <v>36</v>
      </c>
      <c r="I628" s="10" t="s">
        <v>87</v>
      </c>
      <c r="J628" s="248" t="s">
        <v>49</v>
      </c>
      <c r="K628" s="249" t="s">
        <v>259</v>
      </c>
      <c r="L628" s="703">
        <v>3</v>
      </c>
      <c r="M628" s="703">
        <v>2</v>
      </c>
      <c r="N628" s="703">
        <v>3</v>
      </c>
      <c r="O628" s="641">
        <v>2</v>
      </c>
      <c r="P628" s="704">
        <v>323</v>
      </c>
      <c r="Q628" s="756" t="s">
        <v>77</v>
      </c>
      <c r="R628" s="29">
        <v>11</v>
      </c>
      <c r="S628" s="697">
        <v>200000</v>
      </c>
      <c r="T628" s="697">
        <v>3750</v>
      </c>
      <c r="U628" s="697">
        <v>200000</v>
      </c>
      <c r="V628" s="697">
        <v>200000</v>
      </c>
      <c r="W628" s="697">
        <v>200000</v>
      </c>
    </row>
    <row r="629" spans="2:26" ht="15" hidden="1" customHeight="1" x14ac:dyDescent="0.25">
      <c r="B629" s="97" t="s">
        <v>105</v>
      </c>
      <c r="C629" s="97" t="s">
        <v>116</v>
      </c>
      <c r="D629" s="199"/>
      <c r="E629" s="99" t="s">
        <v>6</v>
      </c>
      <c r="F629" s="206"/>
      <c r="G629" s="206"/>
      <c r="H629" s="9" t="s">
        <v>36</v>
      </c>
      <c r="I629" s="10" t="s">
        <v>87</v>
      </c>
      <c r="J629" s="248" t="s">
        <v>49</v>
      </c>
      <c r="K629" s="249" t="s">
        <v>259</v>
      </c>
      <c r="L629" s="703">
        <v>3</v>
      </c>
      <c r="M629" s="703">
        <v>2</v>
      </c>
      <c r="N629" s="703">
        <v>3</v>
      </c>
      <c r="O629" s="704">
        <v>3</v>
      </c>
      <c r="P629" s="704">
        <v>323</v>
      </c>
      <c r="Q629" s="756" t="s">
        <v>26</v>
      </c>
      <c r="R629" s="29">
        <v>11</v>
      </c>
      <c r="S629" s="697">
        <v>400000</v>
      </c>
      <c r="T629" s="697">
        <v>56281</v>
      </c>
      <c r="U629" s="697">
        <v>400000</v>
      </c>
      <c r="V629" s="697">
        <v>400000</v>
      </c>
      <c r="W629" s="697">
        <v>400000</v>
      </c>
    </row>
    <row r="630" spans="2:26" ht="15" hidden="1" customHeight="1" x14ac:dyDescent="0.25">
      <c r="B630" s="97" t="s">
        <v>105</v>
      </c>
      <c r="C630" s="97" t="s">
        <v>116</v>
      </c>
      <c r="D630" s="199"/>
      <c r="E630" s="99" t="s">
        <v>6</v>
      </c>
      <c r="F630" s="206"/>
      <c r="G630" s="206"/>
      <c r="H630" s="9" t="s">
        <v>36</v>
      </c>
      <c r="I630" s="10" t="s">
        <v>87</v>
      </c>
      <c r="J630" s="248" t="s">
        <v>49</v>
      </c>
      <c r="K630" s="249" t="s">
        <v>259</v>
      </c>
      <c r="L630" s="703">
        <v>3</v>
      </c>
      <c r="M630" s="703">
        <v>2</v>
      </c>
      <c r="N630" s="703">
        <v>3</v>
      </c>
      <c r="O630" s="704">
        <v>7</v>
      </c>
      <c r="P630" s="704">
        <v>323</v>
      </c>
      <c r="Q630" s="756" t="s">
        <v>30</v>
      </c>
      <c r="R630" s="29">
        <v>11</v>
      </c>
      <c r="S630" s="697">
        <v>2900000</v>
      </c>
      <c r="T630" s="697">
        <v>533222</v>
      </c>
      <c r="U630" s="697">
        <f>2900000-2228327</f>
        <v>671673</v>
      </c>
      <c r="V630" s="697">
        <f>2900000-2061840</f>
        <v>838160</v>
      </c>
      <c r="W630" s="697">
        <f>2900000-264297</f>
        <v>2635703</v>
      </c>
    </row>
    <row r="631" spans="2:26" ht="15" hidden="1" customHeight="1" x14ac:dyDescent="0.25">
      <c r="B631" s="97" t="s">
        <v>105</v>
      </c>
      <c r="C631" s="97" t="s">
        <v>116</v>
      </c>
      <c r="D631" s="199"/>
      <c r="E631" s="99" t="s">
        <v>6</v>
      </c>
      <c r="F631" s="206"/>
      <c r="G631" s="206"/>
      <c r="H631" s="9" t="s">
        <v>36</v>
      </c>
      <c r="I631" s="10" t="s">
        <v>87</v>
      </c>
      <c r="J631" s="248" t="s">
        <v>49</v>
      </c>
      <c r="K631" s="249" t="s">
        <v>259</v>
      </c>
      <c r="L631" s="703">
        <v>3</v>
      </c>
      <c r="M631" s="703">
        <v>2</v>
      </c>
      <c r="N631" s="703">
        <v>3</v>
      </c>
      <c r="O631" s="704">
        <v>8</v>
      </c>
      <c r="P631" s="704">
        <v>323</v>
      </c>
      <c r="Q631" s="756" t="s">
        <v>38</v>
      </c>
      <c r="R631" s="29">
        <v>11</v>
      </c>
      <c r="S631" s="697">
        <v>1000000</v>
      </c>
      <c r="T631" s="697">
        <v>334225</v>
      </c>
      <c r="U631" s="697">
        <f>1000000-717575</f>
        <v>282425</v>
      </c>
      <c r="V631" s="697">
        <f>1000000-395175</f>
        <v>604825</v>
      </c>
      <c r="W631" s="697">
        <f>1000000-243425</f>
        <v>756575</v>
      </c>
    </row>
    <row r="632" spans="2:26" ht="15" hidden="1" customHeight="1" x14ac:dyDescent="0.25">
      <c r="B632" s="97" t="s">
        <v>105</v>
      </c>
      <c r="C632" s="97" t="s">
        <v>116</v>
      </c>
      <c r="D632" s="199"/>
      <c r="E632" s="99" t="s">
        <v>6</v>
      </c>
      <c r="F632" s="206"/>
      <c r="G632" s="206"/>
      <c r="H632" s="9" t="s">
        <v>36</v>
      </c>
      <c r="I632" s="10" t="s">
        <v>87</v>
      </c>
      <c r="J632" s="248" t="s">
        <v>49</v>
      </c>
      <c r="K632" s="249" t="s">
        <v>259</v>
      </c>
      <c r="L632" s="703">
        <v>3</v>
      </c>
      <c r="M632" s="703">
        <v>2</v>
      </c>
      <c r="N632" s="703">
        <v>9</v>
      </c>
      <c r="O632" s="704">
        <v>9</v>
      </c>
      <c r="P632" s="704">
        <v>329</v>
      </c>
      <c r="Q632" s="756" t="s">
        <v>84</v>
      </c>
      <c r="R632" s="29">
        <v>11</v>
      </c>
      <c r="S632" s="697">
        <v>60000</v>
      </c>
      <c r="T632" s="697">
        <v>0</v>
      </c>
      <c r="U632" s="697">
        <v>60000</v>
      </c>
      <c r="V632" s="697">
        <v>60000</v>
      </c>
      <c r="W632" s="697">
        <v>60000</v>
      </c>
    </row>
    <row r="633" spans="2:26" ht="15" hidden="1" customHeight="1" x14ac:dyDescent="0.25">
      <c r="B633" s="97" t="s">
        <v>105</v>
      </c>
      <c r="C633" s="97" t="s">
        <v>116</v>
      </c>
      <c r="D633" s="199"/>
      <c r="E633" s="99" t="s">
        <v>6</v>
      </c>
      <c r="F633" s="206"/>
      <c r="G633" s="206"/>
      <c r="H633" s="9" t="s">
        <v>36</v>
      </c>
      <c r="I633" s="10" t="s">
        <v>87</v>
      </c>
      <c r="J633" s="248" t="s">
        <v>49</v>
      </c>
      <c r="K633" s="249" t="s">
        <v>259</v>
      </c>
      <c r="L633" s="645">
        <v>3</v>
      </c>
      <c r="M633" s="645">
        <v>7</v>
      </c>
      <c r="N633" s="645">
        <v>2</v>
      </c>
      <c r="O633" s="647">
        <v>1</v>
      </c>
      <c r="P633" s="647">
        <v>372</v>
      </c>
      <c r="Q633" s="225" t="s">
        <v>251</v>
      </c>
      <c r="R633" s="646">
        <v>11</v>
      </c>
      <c r="S633" s="697">
        <v>1300000</v>
      </c>
      <c r="T633" s="697">
        <v>695659</v>
      </c>
      <c r="U633" s="697">
        <v>1300000</v>
      </c>
      <c r="V633" s="697">
        <v>1300000</v>
      </c>
      <c r="W633" s="697">
        <v>1300000</v>
      </c>
    </row>
    <row r="634" spans="2:26" ht="25.5" hidden="1" customHeight="1" x14ac:dyDescent="0.25">
      <c r="B634" s="97" t="s">
        <v>105</v>
      </c>
      <c r="C634" s="97" t="s">
        <v>116</v>
      </c>
      <c r="D634" s="199"/>
      <c r="E634" s="99" t="s">
        <v>6</v>
      </c>
      <c r="F634" s="206" t="s">
        <v>7</v>
      </c>
      <c r="G634" s="206" t="s">
        <v>8</v>
      </c>
      <c r="H634" s="9" t="s">
        <v>36</v>
      </c>
      <c r="I634" s="10" t="s">
        <v>87</v>
      </c>
      <c r="J634" s="243" t="s">
        <v>49</v>
      </c>
      <c r="K634" s="244" t="s">
        <v>259</v>
      </c>
      <c r="L634" s="244"/>
      <c r="M634" s="245"/>
      <c r="N634" s="245"/>
      <c r="O634" s="245"/>
      <c r="P634" s="246"/>
      <c r="Q634" s="247" t="s">
        <v>258</v>
      </c>
      <c r="R634" s="434">
        <v>43</v>
      </c>
      <c r="S634" s="673">
        <f>SUM(S635:S640)</f>
        <v>0</v>
      </c>
      <c r="T634" s="673">
        <f t="shared" ref="T634:W634" si="328">SUM(T635:T640)</f>
        <v>0</v>
      </c>
      <c r="U634" s="673">
        <f t="shared" si="328"/>
        <v>2945902</v>
      </c>
      <c r="V634" s="673">
        <f t="shared" si="328"/>
        <v>2457015</v>
      </c>
      <c r="W634" s="471">
        <f t="shared" si="328"/>
        <v>507722</v>
      </c>
    </row>
    <row r="635" spans="2:26" ht="15" hidden="1" customHeight="1" x14ac:dyDescent="0.25">
      <c r="B635" s="97" t="s">
        <v>105</v>
      </c>
      <c r="C635" s="97" t="s">
        <v>116</v>
      </c>
      <c r="D635" s="199"/>
      <c r="E635" s="99" t="s">
        <v>6</v>
      </c>
      <c r="F635" s="206"/>
      <c r="G635" s="206"/>
      <c r="H635" s="9" t="s">
        <v>36</v>
      </c>
      <c r="I635" s="10" t="s">
        <v>87</v>
      </c>
      <c r="J635" s="1022" t="s">
        <v>49</v>
      </c>
      <c r="K635" s="708" t="s">
        <v>259</v>
      </c>
      <c r="L635" s="1025">
        <v>3</v>
      </c>
      <c r="M635" s="1025">
        <v>2</v>
      </c>
      <c r="N635" s="1025">
        <v>3</v>
      </c>
      <c r="O635" s="982">
        <v>2</v>
      </c>
      <c r="P635" s="1000">
        <v>323</v>
      </c>
      <c r="Q635" s="1026" t="s">
        <v>77</v>
      </c>
      <c r="R635" s="434">
        <v>43</v>
      </c>
      <c r="S635" s="978"/>
      <c r="T635" s="978"/>
      <c r="U635" s="978"/>
      <c r="V635" s="978"/>
      <c r="W635" s="978"/>
      <c r="Y635" s="735"/>
      <c r="Z635" s="735"/>
    </row>
    <row r="636" spans="2:26" ht="15" hidden="1" customHeight="1" x14ac:dyDescent="0.25">
      <c r="B636" s="97" t="s">
        <v>105</v>
      </c>
      <c r="C636" s="97" t="s">
        <v>116</v>
      </c>
      <c r="D636" s="199"/>
      <c r="E636" s="99" t="s">
        <v>6</v>
      </c>
      <c r="F636" s="206"/>
      <c r="G636" s="206"/>
      <c r="H636" s="9" t="s">
        <v>36</v>
      </c>
      <c r="I636" s="10" t="s">
        <v>87</v>
      </c>
      <c r="J636" s="1022" t="s">
        <v>49</v>
      </c>
      <c r="K636" s="708" t="s">
        <v>259</v>
      </c>
      <c r="L636" s="1025">
        <v>3</v>
      </c>
      <c r="M636" s="1025">
        <v>2</v>
      </c>
      <c r="N636" s="1025">
        <v>3</v>
      </c>
      <c r="O636" s="1000">
        <v>3</v>
      </c>
      <c r="P636" s="1000">
        <v>323</v>
      </c>
      <c r="Q636" s="1026" t="s">
        <v>26</v>
      </c>
      <c r="R636" s="434">
        <v>43</v>
      </c>
      <c r="S636" s="978"/>
      <c r="T636" s="978"/>
      <c r="U636" s="978"/>
      <c r="V636" s="978"/>
      <c r="W636" s="978"/>
    </row>
    <row r="637" spans="2:26" ht="15" hidden="1" customHeight="1" x14ac:dyDescent="0.25">
      <c r="B637" s="97" t="s">
        <v>105</v>
      </c>
      <c r="C637" s="97" t="s">
        <v>116</v>
      </c>
      <c r="D637" s="199"/>
      <c r="E637" s="99" t="s">
        <v>6</v>
      </c>
      <c r="F637" s="206"/>
      <c r="G637" s="206"/>
      <c r="H637" s="9" t="s">
        <v>36</v>
      </c>
      <c r="I637" s="10" t="s">
        <v>87</v>
      </c>
      <c r="J637" s="1022" t="s">
        <v>49</v>
      </c>
      <c r="K637" s="708" t="s">
        <v>259</v>
      </c>
      <c r="L637" s="1025">
        <v>3</v>
      </c>
      <c r="M637" s="1025">
        <v>2</v>
      </c>
      <c r="N637" s="1025">
        <v>3</v>
      </c>
      <c r="O637" s="1000">
        <v>7</v>
      </c>
      <c r="P637" s="1000">
        <v>323</v>
      </c>
      <c r="Q637" s="1026" t="s">
        <v>30</v>
      </c>
      <c r="R637" s="434">
        <v>43</v>
      </c>
      <c r="S637" s="978"/>
      <c r="T637" s="978"/>
      <c r="U637" s="978">
        <v>2228327</v>
      </c>
      <c r="V637" s="978">
        <v>2061840</v>
      </c>
      <c r="W637" s="978">
        <v>264297</v>
      </c>
    </row>
    <row r="638" spans="2:26" ht="15" hidden="1" customHeight="1" x14ac:dyDescent="0.25">
      <c r="B638" s="97" t="s">
        <v>105</v>
      </c>
      <c r="C638" s="97" t="s">
        <v>116</v>
      </c>
      <c r="D638" s="199"/>
      <c r="E638" s="99" t="s">
        <v>6</v>
      </c>
      <c r="F638" s="206"/>
      <c r="G638" s="206"/>
      <c r="H638" s="9" t="s">
        <v>36</v>
      </c>
      <c r="I638" s="10" t="s">
        <v>87</v>
      </c>
      <c r="J638" s="1022" t="s">
        <v>49</v>
      </c>
      <c r="K638" s="708" t="s">
        <v>259</v>
      </c>
      <c r="L638" s="1025">
        <v>3</v>
      </c>
      <c r="M638" s="1025">
        <v>2</v>
      </c>
      <c r="N638" s="1025">
        <v>3</v>
      </c>
      <c r="O638" s="1000">
        <v>8</v>
      </c>
      <c r="P638" s="1000">
        <v>323</v>
      </c>
      <c r="Q638" s="1026" t="s">
        <v>38</v>
      </c>
      <c r="R638" s="434">
        <v>43</v>
      </c>
      <c r="S638" s="978"/>
      <c r="T638" s="978"/>
      <c r="U638" s="978">
        <v>717575</v>
      </c>
      <c r="V638" s="978">
        <v>395175</v>
      </c>
      <c r="W638" s="978">
        <v>243425</v>
      </c>
    </row>
    <row r="639" spans="2:26" ht="15" hidden="1" customHeight="1" x14ac:dyDescent="0.25">
      <c r="B639" s="97" t="s">
        <v>105</v>
      </c>
      <c r="C639" s="97" t="s">
        <v>116</v>
      </c>
      <c r="D639" s="199"/>
      <c r="E639" s="99" t="s">
        <v>6</v>
      </c>
      <c r="F639" s="206"/>
      <c r="G639" s="206"/>
      <c r="H639" s="9" t="s">
        <v>36</v>
      </c>
      <c r="I639" s="10" t="s">
        <v>87</v>
      </c>
      <c r="J639" s="1022" t="s">
        <v>49</v>
      </c>
      <c r="K639" s="708" t="s">
        <v>259</v>
      </c>
      <c r="L639" s="1025">
        <v>3</v>
      </c>
      <c r="M639" s="1025">
        <v>2</v>
      </c>
      <c r="N639" s="1025">
        <v>9</v>
      </c>
      <c r="O639" s="1000">
        <v>9</v>
      </c>
      <c r="P639" s="1000">
        <v>329</v>
      </c>
      <c r="Q639" s="1026" t="s">
        <v>84</v>
      </c>
      <c r="R639" s="434">
        <v>43</v>
      </c>
      <c r="S639" s="978"/>
      <c r="T639" s="978"/>
      <c r="U639" s="978"/>
      <c r="V639" s="978"/>
      <c r="W639" s="978"/>
    </row>
    <row r="640" spans="2:26" ht="15" hidden="1" customHeight="1" x14ac:dyDescent="0.25">
      <c r="B640" s="97" t="s">
        <v>105</v>
      </c>
      <c r="C640" s="97" t="s">
        <v>116</v>
      </c>
      <c r="D640" s="199"/>
      <c r="E640" s="99" t="s">
        <v>6</v>
      </c>
      <c r="F640" s="206"/>
      <c r="G640" s="206"/>
      <c r="H640" s="9" t="s">
        <v>36</v>
      </c>
      <c r="I640" s="10" t="s">
        <v>87</v>
      </c>
      <c r="J640" s="1022" t="s">
        <v>49</v>
      </c>
      <c r="K640" s="708" t="s">
        <v>259</v>
      </c>
      <c r="L640" s="1023">
        <v>3</v>
      </c>
      <c r="M640" s="1023">
        <v>7</v>
      </c>
      <c r="N640" s="1023">
        <v>2</v>
      </c>
      <c r="O640" s="1027">
        <v>1</v>
      </c>
      <c r="P640" s="1027">
        <v>372</v>
      </c>
      <c r="Q640" s="864" t="s">
        <v>251</v>
      </c>
      <c r="R640" s="434">
        <v>43</v>
      </c>
      <c r="S640" s="978"/>
      <c r="T640" s="978"/>
      <c r="U640" s="978"/>
      <c r="V640" s="978"/>
      <c r="W640" s="978"/>
    </row>
    <row r="641" spans="2:23" ht="25.5" hidden="1" customHeight="1" x14ac:dyDescent="0.25">
      <c r="B641" s="97" t="s">
        <v>105</v>
      </c>
      <c r="C641" s="97" t="s">
        <v>116</v>
      </c>
      <c r="D641" s="199"/>
      <c r="E641" s="99" t="s">
        <v>6</v>
      </c>
      <c r="F641" s="206" t="s">
        <v>7</v>
      </c>
      <c r="G641" s="206" t="s">
        <v>8</v>
      </c>
      <c r="H641" s="9" t="s">
        <v>36</v>
      </c>
      <c r="I641" s="10" t="s">
        <v>87</v>
      </c>
      <c r="J641" s="231" t="s">
        <v>10</v>
      </c>
      <c r="K641" s="202" t="s">
        <v>281</v>
      </c>
      <c r="L641" s="202"/>
      <c r="M641" s="203"/>
      <c r="N641" s="203"/>
      <c r="O641" s="203"/>
      <c r="P641" s="204"/>
      <c r="Q641" s="232" t="s">
        <v>264</v>
      </c>
      <c r="R641" s="916">
        <v>11</v>
      </c>
      <c r="S641" s="679">
        <f>SUM(S642:S643)</f>
        <v>5860000</v>
      </c>
      <c r="T641" s="679">
        <f t="shared" ref="T641" si="329">SUM(T642:T643)</f>
        <v>1688960</v>
      </c>
      <c r="U641" s="679">
        <f t="shared" ref="U641" si="330">SUM(U642:U643)</f>
        <v>1100000</v>
      </c>
      <c r="V641" s="679">
        <f t="shared" ref="V641" si="331">SUM(V642:V643)</f>
        <v>1100000</v>
      </c>
      <c r="W641" s="961">
        <f t="shared" ref="W641" si="332">SUM(W642:W643)</f>
        <v>1100000</v>
      </c>
    </row>
    <row r="642" spans="2:23" ht="15" hidden="1" customHeight="1" x14ac:dyDescent="0.25">
      <c r="B642" s="97" t="s">
        <v>105</v>
      </c>
      <c r="C642" s="97" t="s">
        <v>116</v>
      </c>
      <c r="D642" s="199"/>
      <c r="E642" s="99" t="s">
        <v>6</v>
      </c>
      <c r="F642" s="206"/>
      <c r="G642" s="206"/>
      <c r="H642" s="9" t="s">
        <v>36</v>
      </c>
      <c r="I642" s="10" t="s">
        <v>87</v>
      </c>
      <c r="J642" s="248" t="s">
        <v>10</v>
      </c>
      <c r="K642" s="249" t="s">
        <v>281</v>
      </c>
      <c r="L642" s="645">
        <v>3</v>
      </c>
      <c r="M642" s="645">
        <v>2</v>
      </c>
      <c r="N642" s="645">
        <v>3</v>
      </c>
      <c r="O642" s="645">
        <v>3</v>
      </c>
      <c r="P642" s="249">
        <v>323</v>
      </c>
      <c r="Q642" s="225" t="s">
        <v>26</v>
      </c>
      <c r="R642" s="646">
        <v>11</v>
      </c>
      <c r="S642" s="697">
        <v>508000</v>
      </c>
      <c r="T642" s="697">
        <v>36019</v>
      </c>
      <c r="U642" s="697">
        <v>100000</v>
      </c>
      <c r="V642" s="697">
        <v>100000</v>
      </c>
      <c r="W642" s="697">
        <v>100000</v>
      </c>
    </row>
    <row r="643" spans="2:23" ht="15" hidden="1" customHeight="1" x14ac:dyDescent="0.25">
      <c r="B643" s="97" t="s">
        <v>105</v>
      </c>
      <c r="C643" s="97" t="s">
        <v>116</v>
      </c>
      <c r="D643" s="199"/>
      <c r="E643" s="99" t="s">
        <v>6</v>
      </c>
      <c r="F643" s="206"/>
      <c r="G643" s="206"/>
      <c r="H643" s="9" t="s">
        <v>36</v>
      </c>
      <c r="I643" s="10" t="s">
        <v>87</v>
      </c>
      <c r="J643" s="248" t="s">
        <v>10</v>
      </c>
      <c r="K643" s="249" t="s">
        <v>281</v>
      </c>
      <c r="L643" s="645">
        <v>3</v>
      </c>
      <c r="M643" s="645">
        <v>2</v>
      </c>
      <c r="N643" s="645">
        <v>3</v>
      </c>
      <c r="O643" s="645">
        <v>7</v>
      </c>
      <c r="P643" s="249">
        <v>323</v>
      </c>
      <c r="Q643" s="225" t="s">
        <v>30</v>
      </c>
      <c r="R643" s="646">
        <v>11</v>
      </c>
      <c r="S643" s="697">
        <v>5352000</v>
      </c>
      <c r="T643" s="697">
        <v>1652941</v>
      </c>
      <c r="U643" s="697">
        <v>1000000</v>
      </c>
      <c r="V643" s="697">
        <v>1000000</v>
      </c>
      <c r="W643" s="697">
        <v>1000000</v>
      </c>
    </row>
    <row r="644" spans="2:23" ht="25.5" hidden="1" customHeight="1" x14ac:dyDescent="0.25">
      <c r="B644" s="97" t="s">
        <v>105</v>
      </c>
      <c r="C644" s="97" t="s">
        <v>116</v>
      </c>
      <c r="D644" s="199"/>
      <c r="E644" s="99" t="s">
        <v>6</v>
      </c>
      <c r="F644" s="206" t="s">
        <v>7</v>
      </c>
      <c r="G644" s="206" t="s">
        <v>8</v>
      </c>
      <c r="H644" s="9" t="s">
        <v>36</v>
      </c>
      <c r="I644" s="10" t="s">
        <v>87</v>
      </c>
      <c r="J644" s="231" t="s">
        <v>10</v>
      </c>
      <c r="K644" s="202" t="s">
        <v>281</v>
      </c>
      <c r="L644" s="202"/>
      <c r="M644" s="203"/>
      <c r="N644" s="203"/>
      <c r="O644" s="203"/>
      <c r="P644" s="204"/>
      <c r="Q644" s="232" t="s">
        <v>264</v>
      </c>
      <c r="R644" s="434">
        <v>43</v>
      </c>
      <c r="S644" s="679">
        <f>SUM(S645:S646)</f>
        <v>0</v>
      </c>
      <c r="T644" s="679">
        <f t="shared" ref="T644:W644" si="333">SUM(T645:T646)</f>
        <v>0</v>
      </c>
      <c r="U644" s="679">
        <f t="shared" si="333"/>
        <v>15452000</v>
      </c>
      <c r="V644" s="679">
        <f t="shared" si="333"/>
        <v>14252000</v>
      </c>
      <c r="W644" s="961">
        <f t="shared" si="333"/>
        <v>14200000</v>
      </c>
    </row>
    <row r="645" spans="2:23" ht="15" hidden="1" customHeight="1" x14ac:dyDescent="0.25">
      <c r="B645" s="97" t="s">
        <v>105</v>
      </c>
      <c r="C645" s="97" t="s">
        <v>116</v>
      </c>
      <c r="D645" s="199"/>
      <c r="E645" s="99" t="s">
        <v>6</v>
      </c>
      <c r="F645" s="206"/>
      <c r="G645" s="206"/>
      <c r="H645" s="9" t="s">
        <v>36</v>
      </c>
      <c r="I645" s="10" t="s">
        <v>87</v>
      </c>
      <c r="J645" s="1022" t="s">
        <v>10</v>
      </c>
      <c r="K645" s="708" t="s">
        <v>281</v>
      </c>
      <c r="L645" s="1023">
        <v>3</v>
      </c>
      <c r="M645" s="1023">
        <v>2</v>
      </c>
      <c r="N645" s="1023">
        <v>3</v>
      </c>
      <c r="O645" s="1023">
        <v>3</v>
      </c>
      <c r="P645" s="708">
        <v>323</v>
      </c>
      <c r="Q645" s="864" t="s">
        <v>26</v>
      </c>
      <c r="R645" s="435">
        <v>43</v>
      </c>
      <c r="S645" s="978"/>
      <c r="T645" s="978"/>
      <c r="U645" s="978">
        <v>400000</v>
      </c>
      <c r="V645" s="978">
        <v>400000</v>
      </c>
      <c r="W645" s="978">
        <v>400000</v>
      </c>
    </row>
    <row r="646" spans="2:23" ht="15" hidden="1" customHeight="1" x14ac:dyDescent="0.25">
      <c r="B646" s="97" t="s">
        <v>105</v>
      </c>
      <c r="C646" s="97" t="s">
        <v>116</v>
      </c>
      <c r="D646" s="199"/>
      <c r="E646" s="99" t="s">
        <v>6</v>
      </c>
      <c r="F646" s="206"/>
      <c r="G646" s="206"/>
      <c r="H646" s="9" t="s">
        <v>36</v>
      </c>
      <c r="I646" s="10" t="s">
        <v>87</v>
      </c>
      <c r="J646" s="1022" t="s">
        <v>10</v>
      </c>
      <c r="K646" s="708" t="s">
        <v>281</v>
      </c>
      <c r="L646" s="1023">
        <v>3</v>
      </c>
      <c r="M646" s="1023">
        <v>2</v>
      </c>
      <c r="N646" s="1023">
        <v>3</v>
      </c>
      <c r="O646" s="1023">
        <v>7</v>
      </c>
      <c r="P646" s="708">
        <v>323</v>
      </c>
      <c r="Q646" s="864" t="s">
        <v>30</v>
      </c>
      <c r="R646" s="435">
        <v>43</v>
      </c>
      <c r="S646" s="978"/>
      <c r="T646" s="978"/>
      <c r="U646" s="978">
        <v>15052000</v>
      </c>
      <c r="V646" s="978">
        <v>13852000</v>
      </c>
      <c r="W646" s="978">
        <v>13800000</v>
      </c>
    </row>
    <row r="647" spans="2:23" ht="15" hidden="1" customHeight="1" x14ac:dyDescent="0.25">
      <c r="B647" s="456" t="s">
        <v>105</v>
      </c>
      <c r="C647" s="456" t="s">
        <v>116</v>
      </c>
      <c r="D647" s="465"/>
      <c r="E647" s="99" t="s">
        <v>6</v>
      </c>
      <c r="F647" s="206" t="s">
        <v>7</v>
      </c>
      <c r="G647" s="206" t="s">
        <v>8</v>
      </c>
      <c r="H647" s="9" t="s">
        <v>106</v>
      </c>
      <c r="I647" s="13" t="s">
        <v>87</v>
      </c>
      <c r="J647" s="1013" t="s">
        <v>146</v>
      </c>
      <c r="K647" s="1014" t="s">
        <v>287</v>
      </c>
      <c r="L647" s="1015"/>
      <c r="M647" s="1016"/>
      <c r="N647" s="1016"/>
      <c r="O647" s="1017"/>
      <c r="P647" s="1018"/>
      <c r="Q647" s="1019" t="s">
        <v>286</v>
      </c>
      <c r="R647" s="1021">
        <v>11</v>
      </c>
      <c r="S647" s="1020">
        <f>SUM(S648)</f>
        <v>0</v>
      </c>
      <c r="T647" s="1020">
        <f t="shared" ref="T647:W647" si="334">SUM(T648)</f>
        <v>0</v>
      </c>
      <c r="U647" s="1020">
        <f t="shared" si="334"/>
        <v>0</v>
      </c>
      <c r="V647" s="1020">
        <f t="shared" si="334"/>
        <v>0</v>
      </c>
      <c r="W647" s="1020">
        <f t="shared" si="334"/>
        <v>0</v>
      </c>
    </row>
    <row r="648" spans="2:23" ht="15" hidden="1" customHeight="1" x14ac:dyDescent="0.25">
      <c r="B648" s="456" t="s">
        <v>105</v>
      </c>
      <c r="C648" s="456" t="s">
        <v>116</v>
      </c>
      <c r="D648" s="465"/>
      <c r="E648" s="99" t="s">
        <v>6</v>
      </c>
      <c r="F648" s="206"/>
      <c r="G648" s="206"/>
      <c r="H648" s="9" t="s">
        <v>106</v>
      </c>
      <c r="I648" s="13" t="s">
        <v>87</v>
      </c>
      <c r="J648" s="248" t="s">
        <v>146</v>
      </c>
      <c r="K648" s="250" t="s">
        <v>287</v>
      </c>
      <c r="L648" s="250">
        <v>3</v>
      </c>
      <c r="M648" s="251">
        <v>7</v>
      </c>
      <c r="N648" s="251">
        <v>2</v>
      </c>
      <c r="O648" s="252">
        <v>2</v>
      </c>
      <c r="P648" s="252">
        <v>372</v>
      </c>
      <c r="Q648" s="225" t="s">
        <v>288</v>
      </c>
      <c r="R648" s="448">
        <v>11</v>
      </c>
      <c r="S648" s="697"/>
      <c r="T648" s="697"/>
      <c r="U648" s="697"/>
      <c r="V648" s="697"/>
      <c r="W648" s="697"/>
    </row>
    <row r="649" spans="2:23" ht="15" hidden="1" customHeight="1" x14ac:dyDescent="0.25">
      <c r="B649" s="456" t="s">
        <v>105</v>
      </c>
      <c r="C649" s="456" t="s">
        <v>116</v>
      </c>
      <c r="D649" s="465"/>
      <c r="E649" s="99" t="s">
        <v>6</v>
      </c>
      <c r="F649" s="206" t="s">
        <v>7</v>
      </c>
      <c r="G649" s="206" t="s">
        <v>8</v>
      </c>
      <c r="H649" s="9" t="s">
        <v>106</v>
      </c>
      <c r="I649" s="13" t="s">
        <v>87</v>
      </c>
      <c r="J649" s="1013" t="s">
        <v>146</v>
      </c>
      <c r="K649" s="1014" t="s">
        <v>287</v>
      </c>
      <c r="L649" s="1015"/>
      <c r="M649" s="1016"/>
      <c r="N649" s="1016"/>
      <c r="O649" s="1017"/>
      <c r="P649" s="1018"/>
      <c r="Q649" s="1019" t="s">
        <v>286</v>
      </c>
      <c r="R649" s="434">
        <v>43</v>
      </c>
      <c r="S649" s="1020">
        <f>SUM(S650)</f>
        <v>92000000</v>
      </c>
      <c r="T649" s="1020">
        <f t="shared" ref="T649:W649" si="335">SUM(T650)</f>
        <v>82137169</v>
      </c>
      <c r="U649" s="1020">
        <f t="shared" si="335"/>
        <v>20000000</v>
      </c>
      <c r="V649" s="1020">
        <f t="shared" si="335"/>
        <v>0</v>
      </c>
      <c r="W649" s="1020">
        <f t="shared" si="335"/>
        <v>0</v>
      </c>
    </row>
    <row r="650" spans="2:23" ht="15" hidden="1" customHeight="1" x14ac:dyDescent="0.25">
      <c r="B650" s="456" t="s">
        <v>105</v>
      </c>
      <c r="C650" s="456" t="s">
        <v>116</v>
      </c>
      <c r="D650" s="465"/>
      <c r="E650" s="99" t="s">
        <v>6</v>
      </c>
      <c r="F650" s="206"/>
      <c r="G650" s="206"/>
      <c r="H650" s="9" t="s">
        <v>106</v>
      </c>
      <c r="I650" s="13" t="s">
        <v>87</v>
      </c>
      <c r="J650" s="248" t="s">
        <v>146</v>
      </c>
      <c r="K650" s="250" t="s">
        <v>287</v>
      </c>
      <c r="L650" s="250">
        <v>3</v>
      </c>
      <c r="M650" s="251">
        <v>7</v>
      </c>
      <c r="N650" s="251">
        <v>2</v>
      </c>
      <c r="O650" s="252">
        <v>2</v>
      </c>
      <c r="P650" s="252">
        <v>372</v>
      </c>
      <c r="Q650" s="225" t="s">
        <v>288</v>
      </c>
      <c r="R650" s="435">
        <v>43</v>
      </c>
      <c r="S650" s="697">
        <v>92000000</v>
      </c>
      <c r="T650" s="697">
        <v>82137169</v>
      </c>
      <c r="U650" s="697">
        <v>20000000</v>
      </c>
      <c r="V650" s="697"/>
      <c r="W650" s="697"/>
    </row>
    <row r="651" spans="2:23" ht="15" hidden="1" customHeight="1" x14ac:dyDescent="0.25">
      <c r="B651" s="456" t="s">
        <v>105</v>
      </c>
      <c r="C651" s="456" t="s">
        <v>116</v>
      </c>
      <c r="D651" s="465"/>
      <c r="E651" s="99" t="s">
        <v>6</v>
      </c>
      <c r="F651" s="206" t="s">
        <v>7</v>
      </c>
      <c r="G651" s="206" t="s">
        <v>8</v>
      </c>
      <c r="H651" s="9" t="s">
        <v>106</v>
      </c>
      <c r="I651" s="13" t="s">
        <v>87</v>
      </c>
      <c r="J651" s="1013" t="s">
        <v>146</v>
      </c>
      <c r="K651" s="1014" t="s">
        <v>287</v>
      </c>
      <c r="L651" s="1015"/>
      <c r="M651" s="1016"/>
      <c r="N651" s="1016"/>
      <c r="O651" s="1017"/>
      <c r="P651" s="1018"/>
      <c r="Q651" s="1019" t="s">
        <v>286</v>
      </c>
      <c r="R651" s="418">
        <v>52</v>
      </c>
      <c r="S651" s="1020">
        <f>S652</f>
        <v>0</v>
      </c>
      <c r="T651" s="1020">
        <f t="shared" ref="T651:W651" si="336">T652</f>
        <v>0</v>
      </c>
      <c r="U651" s="1020">
        <f t="shared" si="336"/>
        <v>0</v>
      </c>
      <c r="V651" s="1020">
        <f t="shared" si="336"/>
        <v>0</v>
      </c>
      <c r="W651" s="1020">
        <f t="shared" si="336"/>
        <v>0</v>
      </c>
    </row>
    <row r="652" spans="2:23" ht="15" hidden="1" customHeight="1" x14ac:dyDescent="0.25">
      <c r="B652" s="456" t="s">
        <v>105</v>
      </c>
      <c r="C652" s="456" t="s">
        <v>116</v>
      </c>
      <c r="D652" s="465"/>
      <c r="E652" s="99" t="s">
        <v>6</v>
      </c>
      <c r="F652" s="206"/>
      <c r="G652" s="206"/>
      <c r="H652" s="9" t="s">
        <v>106</v>
      </c>
      <c r="I652" s="13" t="s">
        <v>87</v>
      </c>
      <c r="J652" s="248" t="s">
        <v>146</v>
      </c>
      <c r="K652" s="250" t="s">
        <v>287</v>
      </c>
      <c r="L652" s="250">
        <v>3</v>
      </c>
      <c r="M652" s="251">
        <v>7</v>
      </c>
      <c r="N652" s="251">
        <v>2</v>
      </c>
      <c r="O652" s="252">
        <v>2</v>
      </c>
      <c r="P652" s="252">
        <v>372</v>
      </c>
      <c r="Q652" s="225" t="s">
        <v>288</v>
      </c>
      <c r="R652" s="906">
        <v>52</v>
      </c>
      <c r="S652" s="697"/>
      <c r="T652" s="697"/>
      <c r="U652" s="697"/>
      <c r="V652" s="697"/>
      <c r="W652" s="697"/>
    </row>
    <row r="653" spans="2:23" ht="25.5" hidden="1" customHeight="1" x14ac:dyDescent="0.25">
      <c r="B653" s="456" t="s">
        <v>105</v>
      </c>
      <c r="C653" s="456" t="s">
        <v>116</v>
      </c>
      <c r="D653" s="465"/>
      <c r="E653" s="99" t="s">
        <v>6</v>
      </c>
      <c r="F653" s="206"/>
      <c r="G653" s="206"/>
      <c r="H653" s="9" t="s">
        <v>106</v>
      </c>
      <c r="I653" s="13" t="s">
        <v>87</v>
      </c>
      <c r="J653" s="847" t="s">
        <v>146</v>
      </c>
      <c r="K653" s="848" t="s">
        <v>325</v>
      </c>
      <c r="L653" s="849"/>
      <c r="M653" s="850"/>
      <c r="N653" s="850"/>
      <c r="O653" s="851"/>
      <c r="P653" s="851"/>
      <c r="Q653" s="929" t="s">
        <v>335</v>
      </c>
      <c r="R653" s="143">
        <v>51</v>
      </c>
      <c r="S653" s="875">
        <f>SUM(S654:S660)</f>
        <v>175000</v>
      </c>
      <c r="T653" s="875">
        <f t="shared" ref="T653" si="337">SUM(T654:T660)</f>
        <v>24923</v>
      </c>
      <c r="U653" s="875">
        <f t="shared" ref="U653" si="338">SUM(U654:U660)</f>
        <v>100000</v>
      </c>
      <c r="V653" s="875">
        <f t="shared" ref="V653" si="339">SUM(V654:V660)</f>
        <v>0</v>
      </c>
      <c r="W653" s="875">
        <f t="shared" ref="W653" si="340">SUM(W654:W660)</f>
        <v>0</v>
      </c>
    </row>
    <row r="654" spans="2:23" ht="15" hidden="1" customHeight="1" x14ac:dyDescent="0.25">
      <c r="B654" s="456" t="s">
        <v>105</v>
      </c>
      <c r="C654" s="456" t="s">
        <v>116</v>
      </c>
      <c r="D654" s="465"/>
      <c r="E654" s="99" t="s">
        <v>6</v>
      </c>
      <c r="F654" s="206"/>
      <c r="G654" s="206"/>
      <c r="H654" s="9" t="s">
        <v>106</v>
      </c>
      <c r="I654" s="13" t="s">
        <v>87</v>
      </c>
      <c r="J654" s="846" t="s">
        <v>146</v>
      </c>
      <c r="K654" s="842" t="s">
        <v>325</v>
      </c>
      <c r="L654" s="250">
        <v>3</v>
      </c>
      <c r="M654" s="251">
        <v>1</v>
      </c>
      <c r="N654" s="251">
        <v>1</v>
      </c>
      <c r="O654" s="252">
        <v>1</v>
      </c>
      <c r="P654" s="842">
        <v>311</v>
      </c>
      <c r="Q654" s="225" t="s">
        <v>12</v>
      </c>
      <c r="R654" s="915">
        <v>51</v>
      </c>
      <c r="S654" s="817"/>
      <c r="T654" s="789"/>
      <c r="U654" s="789"/>
      <c r="V654" s="817"/>
      <c r="W654" s="817"/>
    </row>
    <row r="655" spans="2:23" ht="15" hidden="1" customHeight="1" x14ac:dyDescent="0.25">
      <c r="B655" s="456" t="s">
        <v>105</v>
      </c>
      <c r="C655" s="456" t="s">
        <v>116</v>
      </c>
      <c r="D655" s="465"/>
      <c r="E655" s="99" t="s">
        <v>6</v>
      </c>
      <c r="F655" s="206"/>
      <c r="G655" s="206"/>
      <c r="H655" s="9" t="s">
        <v>106</v>
      </c>
      <c r="I655" s="13" t="s">
        <v>87</v>
      </c>
      <c r="J655" s="846" t="s">
        <v>146</v>
      </c>
      <c r="K655" s="250" t="s">
        <v>325</v>
      </c>
      <c r="L655" s="250">
        <v>3</v>
      </c>
      <c r="M655" s="251">
        <v>1</v>
      </c>
      <c r="N655" s="251">
        <v>3</v>
      </c>
      <c r="O655" s="252">
        <v>2</v>
      </c>
      <c r="P655" s="252">
        <v>313</v>
      </c>
      <c r="Q655" s="225" t="s">
        <v>15</v>
      </c>
      <c r="R655" s="915">
        <v>51</v>
      </c>
      <c r="S655" s="817"/>
      <c r="T655" s="789"/>
      <c r="U655" s="789"/>
      <c r="V655" s="817"/>
      <c r="W655" s="817"/>
    </row>
    <row r="656" spans="2:23" ht="15" hidden="1" customHeight="1" x14ac:dyDescent="0.25">
      <c r="B656" s="456" t="s">
        <v>105</v>
      </c>
      <c r="C656" s="456" t="s">
        <v>116</v>
      </c>
      <c r="D656" s="465"/>
      <c r="E656" s="99" t="s">
        <v>6</v>
      </c>
      <c r="F656" s="206"/>
      <c r="G656" s="206"/>
      <c r="H656" s="9" t="s">
        <v>106</v>
      </c>
      <c r="I656" s="13" t="s">
        <v>87</v>
      </c>
      <c r="J656" s="846" t="s">
        <v>146</v>
      </c>
      <c r="K656" s="250" t="s">
        <v>325</v>
      </c>
      <c r="L656" s="250">
        <v>3</v>
      </c>
      <c r="M656" s="251">
        <v>1</v>
      </c>
      <c r="N656" s="251">
        <v>3</v>
      </c>
      <c r="O656" s="252">
        <v>3</v>
      </c>
      <c r="P656" s="252">
        <v>313</v>
      </c>
      <c r="Q656" s="225" t="s">
        <v>326</v>
      </c>
      <c r="R656" s="915">
        <v>51</v>
      </c>
      <c r="S656" s="817"/>
      <c r="T656" s="789"/>
      <c r="U656" s="789"/>
      <c r="V656" s="817"/>
      <c r="W656" s="817"/>
    </row>
    <row r="657" spans="1:23" ht="15" hidden="1" customHeight="1" x14ac:dyDescent="0.25">
      <c r="B657" s="456" t="s">
        <v>105</v>
      </c>
      <c r="C657" s="456" t="s">
        <v>116</v>
      </c>
      <c r="D657" s="465"/>
      <c r="E657" s="99" t="s">
        <v>6</v>
      </c>
      <c r="F657" s="206"/>
      <c r="G657" s="206"/>
      <c r="H657" s="9" t="s">
        <v>106</v>
      </c>
      <c r="I657" s="13" t="s">
        <v>87</v>
      </c>
      <c r="J657" s="846" t="s">
        <v>146</v>
      </c>
      <c r="K657" s="250" t="s">
        <v>325</v>
      </c>
      <c r="L657" s="250">
        <v>3</v>
      </c>
      <c r="M657" s="251">
        <v>2</v>
      </c>
      <c r="N657" s="251">
        <v>1</v>
      </c>
      <c r="O657" s="252">
        <v>1</v>
      </c>
      <c r="P657" s="252">
        <v>321</v>
      </c>
      <c r="Q657" s="225" t="s">
        <v>17</v>
      </c>
      <c r="R657" s="915">
        <v>51</v>
      </c>
      <c r="S657" s="459">
        <v>100000</v>
      </c>
      <c r="T657" s="821">
        <v>24923</v>
      </c>
      <c r="U657" s="821">
        <v>45000</v>
      </c>
      <c r="V657" s="459">
        <v>0</v>
      </c>
      <c r="W657" s="459">
        <v>0</v>
      </c>
    </row>
    <row r="658" spans="1:23" ht="15" hidden="1" customHeight="1" x14ac:dyDescent="0.25">
      <c r="B658" s="456" t="s">
        <v>105</v>
      </c>
      <c r="C658" s="456" t="s">
        <v>116</v>
      </c>
      <c r="D658" s="465"/>
      <c r="E658" s="99" t="s">
        <v>6</v>
      </c>
      <c r="F658" s="206"/>
      <c r="G658" s="206"/>
      <c r="H658" s="9" t="s">
        <v>106</v>
      </c>
      <c r="I658" s="13" t="s">
        <v>87</v>
      </c>
      <c r="J658" s="846" t="s">
        <v>146</v>
      </c>
      <c r="K658" s="250" t="s">
        <v>325</v>
      </c>
      <c r="L658" s="250">
        <v>3</v>
      </c>
      <c r="M658" s="251">
        <v>2</v>
      </c>
      <c r="N658" s="251">
        <v>1</v>
      </c>
      <c r="O658" s="252">
        <v>3</v>
      </c>
      <c r="P658" s="252">
        <v>321</v>
      </c>
      <c r="Q658" s="225" t="s">
        <v>327</v>
      </c>
      <c r="R658" s="915">
        <v>51</v>
      </c>
      <c r="S658" s="459">
        <v>50000</v>
      </c>
      <c r="T658" s="789">
        <v>0</v>
      </c>
      <c r="U658" s="821">
        <v>30000</v>
      </c>
      <c r="V658" s="459">
        <v>0</v>
      </c>
      <c r="W658" s="459">
        <v>0</v>
      </c>
    </row>
    <row r="659" spans="1:23" ht="15" hidden="1" customHeight="1" x14ac:dyDescent="0.25">
      <c r="B659" s="456" t="s">
        <v>105</v>
      </c>
      <c r="C659" s="456" t="s">
        <v>116</v>
      </c>
      <c r="D659" s="465"/>
      <c r="E659" s="99" t="s">
        <v>6</v>
      </c>
      <c r="F659" s="206"/>
      <c r="G659" s="206"/>
      <c r="H659" s="9" t="s">
        <v>106</v>
      </c>
      <c r="I659" s="13" t="s">
        <v>87</v>
      </c>
      <c r="J659" s="846" t="s">
        <v>146</v>
      </c>
      <c r="K659" s="250" t="s">
        <v>325</v>
      </c>
      <c r="L659" s="250">
        <v>3</v>
      </c>
      <c r="M659" s="251">
        <v>2</v>
      </c>
      <c r="N659" s="251">
        <v>3</v>
      </c>
      <c r="O659" s="252">
        <v>9</v>
      </c>
      <c r="P659" s="252">
        <v>323</v>
      </c>
      <c r="Q659" s="225" t="s">
        <v>45</v>
      </c>
      <c r="R659" s="915">
        <v>51</v>
      </c>
      <c r="S659" s="459">
        <v>10000</v>
      </c>
      <c r="T659" s="789">
        <v>0</v>
      </c>
      <c r="U659" s="821">
        <v>10000</v>
      </c>
      <c r="V659" s="459">
        <v>0</v>
      </c>
      <c r="W659" s="459">
        <v>0</v>
      </c>
    </row>
    <row r="660" spans="1:23" ht="15" hidden="1" customHeight="1" x14ac:dyDescent="0.25">
      <c r="B660" s="456" t="s">
        <v>105</v>
      </c>
      <c r="C660" s="456" t="s">
        <v>116</v>
      </c>
      <c r="D660" s="465"/>
      <c r="E660" s="99" t="s">
        <v>6</v>
      </c>
      <c r="F660" s="206"/>
      <c r="G660" s="206"/>
      <c r="H660" s="9" t="s">
        <v>106</v>
      </c>
      <c r="I660" s="13" t="s">
        <v>87</v>
      </c>
      <c r="J660" s="846" t="s">
        <v>146</v>
      </c>
      <c r="K660" s="842" t="s">
        <v>325</v>
      </c>
      <c r="L660" s="250">
        <v>4</v>
      </c>
      <c r="M660" s="251">
        <v>2</v>
      </c>
      <c r="N660" s="251">
        <v>2</v>
      </c>
      <c r="O660" s="252">
        <v>2</v>
      </c>
      <c r="P660" s="842">
        <v>422</v>
      </c>
      <c r="Q660" s="225" t="s">
        <v>68</v>
      </c>
      <c r="R660" s="915">
        <v>51</v>
      </c>
      <c r="S660" s="459">
        <v>15000</v>
      </c>
      <c r="T660" s="789">
        <v>0</v>
      </c>
      <c r="U660" s="821">
        <v>15000</v>
      </c>
      <c r="V660" s="459">
        <v>0</v>
      </c>
      <c r="W660" s="459">
        <v>0</v>
      </c>
    </row>
    <row r="661" spans="1:23" ht="15" hidden="1" customHeight="1" x14ac:dyDescent="0.25">
      <c r="B661" s="456"/>
      <c r="C661" s="456"/>
      <c r="D661" s="465"/>
      <c r="E661" s="99"/>
      <c r="F661" s="206"/>
      <c r="G661" s="206"/>
      <c r="H661" s="9"/>
      <c r="I661" s="13"/>
      <c r="J661" s="841"/>
      <c r="K661" s="843"/>
      <c r="L661" s="843"/>
      <c r="M661" s="843"/>
      <c r="N661" s="843"/>
      <c r="O661" s="843"/>
      <c r="P661" s="843"/>
      <c r="Q661" s="844"/>
      <c r="R661" s="845"/>
      <c r="S661" s="830"/>
      <c r="T661" s="830"/>
      <c r="U661" s="830"/>
      <c r="V661" s="830"/>
      <c r="W661" s="830"/>
    </row>
    <row r="662" spans="1:23" ht="15" hidden="1" customHeight="1" x14ac:dyDescent="0.25">
      <c r="B662" s="89"/>
      <c r="C662" s="89"/>
      <c r="D662" s="89"/>
      <c r="E662" s="99"/>
      <c r="F662" s="99"/>
      <c r="G662" s="99"/>
      <c r="H662" s="101"/>
      <c r="I662" s="90"/>
      <c r="J662" s="89"/>
      <c r="K662" s="261"/>
      <c r="L662" s="261"/>
      <c r="M662" s="261"/>
      <c r="N662" s="261"/>
      <c r="O662" s="261"/>
      <c r="P662" s="261"/>
      <c r="Q662" s="262"/>
      <c r="R662" s="263"/>
    </row>
    <row r="663" spans="1:23" ht="15" hidden="1" customHeight="1" x14ac:dyDescent="0.25">
      <c r="B663" s="913" t="s">
        <v>105</v>
      </c>
      <c r="C663" s="913" t="s">
        <v>150</v>
      </c>
      <c r="D663" s="175"/>
      <c r="E663" s="99" t="s">
        <v>6</v>
      </c>
      <c r="F663" s="207" t="s">
        <v>7</v>
      </c>
      <c r="G663" s="207" t="s">
        <v>8</v>
      </c>
      <c r="H663" s="101"/>
      <c r="I663" s="265"/>
      <c r="J663" s="266"/>
      <c r="K663" s="267"/>
      <c r="L663" s="268" t="s">
        <v>49</v>
      </c>
      <c r="M663" s="267"/>
      <c r="N663" s="267"/>
      <c r="O663" s="267"/>
      <c r="P663" s="267"/>
      <c r="Q663" s="269" t="s">
        <v>314</v>
      </c>
      <c r="R663" s="270"/>
      <c r="S663" s="271">
        <f>S680+S684+S686+S688+S690+S724+S732+S735+S740+S743+S746+S749+S752+S756+S761+S764+S766+S771+S773+S776+S782+S788+S793+S801+S804+S808+S813+S823+S827+S838+S843+S846+S863+S880+S889+S893+S895+S898+S901+S906+S911+S915+S919+S682+S738+S769</f>
        <v>207250638</v>
      </c>
      <c r="T663" s="271">
        <f t="shared" ref="T663:W663" si="341">T680+T684+T686+T688+T690+T724+T732+T735+T740+T743+T746+T749+T752+T756+T761+T764+T766+T771+T773+T776+T782+T788+T793+T801+T804+T808+T813+T823+T827+T838+T843+T846+T863+T880+T889+T893+T895+T898+T901+T906+T911+T915+T919+T682+T738+T769</f>
        <v>0</v>
      </c>
      <c r="U663" s="271">
        <f t="shared" si="341"/>
        <v>216708105</v>
      </c>
      <c r="V663" s="271">
        <f t="shared" si="341"/>
        <v>217478864</v>
      </c>
      <c r="W663" s="271">
        <f t="shared" si="341"/>
        <v>205754805</v>
      </c>
    </row>
    <row r="664" spans="1:23" ht="22.5" hidden="1" customHeight="1" x14ac:dyDescent="0.25">
      <c r="B664" s="200"/>
      <c r="C664" s="200" t="s">
        <v>150</v>
      </c>
      <c r="D664" s="183"/>
      <c r="E664" s="99" t="s">
        <v>6</v>
      </c>
      <c r="F664" s="99" t="s">
        <v>7</v>
      </c>
      <c r="G664" s="99" t="s">
        <v>8</v>
      </c>
      <c r="H664" s="101"/>
      <c r="I664" s="265"/>
      <c r="J664" s="272"/>
      <c r="K664" s="273"/>
      <c r="L664" s="274" t="s">
        <v>49</v>
      </c>
      <c r="M664" s="273"/>
      <c r="N664" s="273"/>
      <c r="O664" s="273"/>
      <c r="P664" s="273"/>
      <c r="Q664" s="106" t="s">
        <v>93</v>
      </c>
      <c r="R664" s="436">
        <v>11</v>
      </c>
      <c r="S664" s="271">
        <f>S680+S688+S690+S735+S746+S749+S752+S756+S761+S766+S773+S776+S793+S801+S804+S808+S813+S823+S827+S911+S915+S919</f>
        <v>154037000</v>
      </c>
      <c r="T664" s="271">
        <f t="shared" ref="T664:W664" si="342">T680+T688+T690+T735+T746+T749+T752+T756+T761+T766+T773+T776+T793+T801+T804+T808+T813+T823+T827+T911+T915+T919</f>
        <v>0</v>
      </c>
      <c r="U664" s="271">
        <f t="shared" si="342"/>
        <v>145480000</v>
      </c>
      <c r="V664" s="271">
        <f t="shared" si="342"/>
        <v>149700000</v>
      </c>
      <c r="W664" s="271">
        <f t="shared" si="342"/>
        <v>154700000</v>
      </c>
    </row>
    <row r="665" spans="1:23" ht="22.5" hidden="1" customHeight="1" x14ac:dyDescent="0.25">
      <c r="B665" s="200"/>
      <c r="C665" s="200" t="s">
        <v>150</v>
      </c>
      <c r="D665" s="183"/>
      <c r="E665" s="99" t="s">
        <v>6</v>
      </c>
      <c r="F665" s="99" t="s">
        <v>7</v>
      </c>
      <c r="G665" s="99" t="s">
        <v>8</v>
      </c>
      <c r="H665" s="101"/>
      <c r="I665" s="265"/>
      <c r="J665" s="272"/>
      <c r="K665" s="273"/>
      <c r="L665" s="274" t="s">
        <v>49</v>
      </c>
      <c r="M665" s="273"/>
      <c r="N665" s="273"/>
      <c r="O665" s="273"/>
      <c r="P665" s="275"/>
      <c r="Q665" s="110" t="s">
        <v>94</v>
      </c>
      <c r="R665" s="141">
        <v>12</v>
      </c>
      <c r="S665" s="271">
        <f>S838+S895+S901</f>
        <v>2205881</v>
      </c>
      <c r="T665" s="271">
        <f t="shared" ref="T665:W665" si="343">T838+T895+T901</f>
        <v>0</v>
      </c>
      <c r="U665" s="271">
        <f t="shared" si="343"/>
        <v>1683335</v>
      </c>
      <c r="V665" s="271">
        <f t="shared" si="343"/>
        <v>2997264</v>
      </c>
      <c r="W665" s="271">
        <f t="shared" si="343"/>
        <v>676875</v>
      </c>
    </row>
    <row r="666" spans="1:23" s="563" customFormat="1" ht="15" hidden="1" customHeight="1" x14ac:dyDescent="0.25">
      <c r="A666"/>
      <c r="B666" s="200"/>
      <c r="C666" s="200" t="s">
        <v>150</v>
      </c>
      <c r="D666" s="183"/>
      <c r="E666" s="99" t="s">
        <v>6</v>
      </c>
      <c r="F666" s="99" t="s">
        <v>7</v>
      </c>
      <c r="G666" s="99" t="s">
        <v>8</v>
      </c>
      <c r="H666" s="101"/>
      <c r="I666" s="265"/>
      <c r="J666" s="272"/>
      <c r="K666" s="273"/>
      <c r="L666" s="274" t="s">
        <v>49</v>
      </c>
      <c r="M666" s="273"/>
      <c r="N666" s="273"/>
      <c r="O666" s="273"/>
      <c r="P666" s="275"/>
      <c r="Q666" s="110" t="s">
        <v>95</v>
      </c>
      <c r="R666" s="122">
        <v>13</v>
      </c>
      <c r="S666" s="271">
        <f>S846</f>
        <v>3900000</v>
      </c>
      <c r="T666" s="271">
        <f t="shared" ref="T666" si="344">T846</f>
        <v>0</v>
      </c>
      <c r="U666" s="271">
        <f t="shared" ref="U666" si="345">U846</f>
        <v>1600000</v>
      </c>
      <c r="V666" s="271">
        <f t="shared" ref="V666" si="346">V846</f>
        <v>0</v>
      </c>
      <c r="W666" s="271">
        <f t="shared" ref="W666" si="347">W846</f>
        <v>0</v>
      </c>
    </row>
    <row r="667" spans="1:23" s="563" customFormat="1" ht="15" hidden="1" customHeight="1" x14ac:dyDescent="0.25">
      <c r="A667"/>
      <c r="B667" s="200"/>
      <c r="C667" s="564" t="s">
        <v>150</v>
      </c>
      <c r="D667" s="183"/>
      <c r="E667" s="99"/>
      <c r="F667" s="99"/>
      <c r="G667" s="99"/>
      <c r="H667" s="101"/>
      <c r="I667" s="265"/>
      <c r="J667" s="272"/>
      <c r="K667" s="273"/>
      <c r="L667" s="274" t="s">
        <v>49</v>
      </c>
      <c r="M667" s="273"/>
      <c r="N667" s="273"/>
      <c r="O667" s="273"/>
      <c r="P667" s="275"/>
      <c r="Q667" s="110" t="s">
        <v>338</v>
      </c>
      <c r="R667" s="873">
        <v>31</v>
      </c>
      <c r="S667" s="271">
        <f>S893</f>
        <v>400000</v>
      </c>
      <c r="T667" s="271">
        <f t="shared" ref="T667" si="348">T893</f>
        <v>0</v>
      </c>
      <c r="U667" s="271">
        <f t="shared" ref="U667" si="349">U893</f>
        <v>0</v>
      </c>
      <c r="V667" s="271">
        <f t="shared" ref="V667" si="350">V893</f>
        <v>0</v>
      </c>
      <c r="W667" s="271">
        <f t="shared" ref="W667" si="351">W893</f>
        <v>0</v>
      </c>
    </row>
    <row r="668" spans="1:23" ht="22.5" hidden="1" customHeight="1" x14ac:dyDescent="0.25">
      <c r="B668" s="200"/>
      <c r="C668" s="200" t="s">
        <v>150</v>
      </c>
      <c r="D668" s="183"/>
      <c r="E668" s="99" t="s">
        <v>6</v>
      </c>
      <c r="F668" s="99" t="s">
        <v>7</v>
      </c>
      <c r="G668" s="99" t="s">
        <v>8</v>
      </c>
      <c r="H668" s="101"/>
      <c r="I668" s="265"/>
      <c r="J668" s="139"/>
      <c r="K668" s="103"/>
      <c r="L668" s="274" t="s">
        <v>49</v>
      </c>
      <c r="M668" s="105"/>
      <c r="N668" s="105"/>
      <c r="O668" s="105"/>
      <c r="P668" s="105"/>
      <c r="Q668" s="140" t="s">
        <v>99</v>
      </c>
      <c r="R668" s="142">
        <v>43</v>
      </c>
      <c r="S668" s="271">
        <f>S682+S738+S769+S880+S889</f>
        <v>13500000</v>
      </c>
      <c r="T668" s="271">
        <f t="shared" ref="T668:W668" si="352">T682+T738+T769+T880+T889</f>
        <v>0</v>
      </c>
      <c r="U668" s="271">
        <f t="shared" si="352"/>
        <v>43400000</v>
      </c>
      <c r="V668" s="271">
        <f t="shared" si="352"/>
        <v>40500000</v>
      </c>
      <c r="W668" s="271">
        <f t="shared" si="352"/>
        <v>40500000</v>
      </c>
    </row>
    <row r="669" spans="1:23" ht="22.5" hidden="1" customHeight="1" x14ac:dyDescent="0.25">
      <c r="B669" s="200"/>
      <c r="C669" s="200" t="s">
        <v>150</v>
      </c>
      <c r="D669" s="183"/>
      <c r="E669" s="99" t="s">
        <v>6</v>
      </c>
      <c r="F669" s="99" t="s">
        <v>7</v>
      </c>
      <c r="G669" s="99" t="s">
        <v>8</v>
      </c>
      <c r="H669" s="101"/>
      <c r="I669" s="265"/>
      <c r="J669" s="272"/>
      <c r="K669" s="273"/>
      <c r="L669" s="274" t="s">
        <v>49</v>
      </c>
      <c r="M669" s="273"/>
      <c r="N669" s="273"/>
      <c r="O669" s="273"/>
      <c r="P669" s="275"/>
      <c r="Q669" s="110" t="s">
        <v>100</v>
      </c>
      <c r="R669" s="143">
        <v>51</v>
      </c>
      <c r="S669" s="271">
        <f>S843</f>
        <v>0</v>
      </c>
      <c r="T669" s="271">
        <f t="shared" ref="T669" si="353">T843</f>
        <v>0</v>
      </c>
      <c r="U669" s="271">
        <f t="shared" ref="U669" si="354">U843</f>
        <v>0</v>
      </c>
      <c r="V669" s="271">
        <f t="shared" ref="V669" si="355">V843</f>
        <v>0</v>
      </c>
      <c r="W669" s="271">
        <f t="shared" ref="W669" si="356">W843</f>
        <v>0</v>
      </c>
    </row>
    <row r="670" spans="1:23" ht="22.5" hidden="1" customHeight="1" x14ac:dyDescent="0.25">
      <c r="B670" s="200"/>
      <c r="C670" s="200" t="s">
        <v>150</v>
      </c>
      <c r="D670" s="183"/>
      <c r="E670" s="99" t="s">
        <v>6</v>
      </c>
      <c r="F670" s="99" t="s">
        <v>7</v>
      </c>
      <c r="G670" s="99" t="s">
        <v>8</v>
      </c>
      <c r="H670" s="101"/>
      <c r="I670" s="265"/>
      <c r="J670" s="272"/>
      <c r="K670" s="273"/>
      <c r="L670" s="274" t="s">
        <v>49</v>
      </c>
      <c r="M670" s="273"/>
      <c r="N670" s="273"/>
      <c r="O670" s="273"/>
      <c r="P670" s="275"/>
      <c r="Q670" s="110" t="s">
        <v>101</v>
      </c>
      <c r="R670" s="144">
        <v>52</v>
      </c>
      <c r="S670" s="271">
        <f>S684+S724+S740+S764+S771+S782</f>
        <v>2287757</v>
      </c>
      <c r="T670" s="271">
        <f t="shared" ref="T670:W670" si="357">T684+T724+T740+T764+T771+T782</f>
        <v>0</v>
      </c>
      <c r="U670" s="271">
        <f t="shared" si="357"/>
        <v>1900000</v>
      </c>
      <c r="V670" s="271">
        <f t="shared" si="357"/>
        <v>1520000</v>
      </c>
      <c r="W670" s="271">
        <f t="shared" si="357"/>
        <v>1700000</v>
      </c>
    </row>
    <row r="671" spans="1:23" ht="22.5" hidden="1" customHeight="1" x14ac:dyDescent="0.25">
      <c r="B671" s="200"/>
      <c r="C671" s="200" t="s">
        <v>150</v>
      </c>
      <c r="D671" s="183"/>
      <c r="E671" s="99" t="s">
        <v>6</v>
      </c>
      <c r="F671" s="99" t="s">
        <v>7</v>
      </c>
      <c r="G671" s="99" t="s">
        <v>8</v>
      </c>
      <c r="H671" s="101"/>
      <c r="I671" s="265"/>
      <c r="J671" s="272"/>
      <c r="K671" s="273"/>
      <c r="L671" s="274" t="s">
        <v>49</v>
      </c>
      <c r="M671" s="273"/>
      <c r="N671" s="273"/>
      <c r="O671" s="273"/>
      <c r="P671" s="275"/>
      <c r="Q671" s="110" t="s">
        <v>339</v>
      </c>
      <c r="R671" s="874">
        <v>561</v>
      </c>
      <c r="S671" s="271">
        <f>S898</f>
        <v>2500000</v>
      </c>
      <c r="T671" s="271">
        <f t="shared" ref="T671" si="358">T898</f>
        <v>0</v>
      </c>
      <c r="U671" s="271">
        <f>U898</f>
        <v>3176770</v>
      </c>
      <c r="V671" s="271">
        <f t="shared" ref="V671" si="359">V898</f>
        <v>8694230</v>
      </c>
      <c r="W671" s="271">
        <f t="shared" ref="W671" si="360">W898</f>
        <v>737500</v>
      </c>
    </row>
    <row r="672" spans="1:23" ht="22.5" hidden="1" customHeight="1" x14ac:dyDescent="0.25">
      <c r="B672" s="200"/>
      <c r="C672" s="200" t="s">
        <v>150</v>
      </c>
      <c r="D672" s="183"/>
      <c r="E672" s="99" t="s">
        <v>6</v>
      </c>
      <c r="F672" s="99" t="s">
        <v>7</v>
      </c>
      <c r="G672" s="99" t="s">
        <v>8</v>
      </c>
      <c r="H672" s="101"/>
      <c r="I672" s="265"/>
      <c r="J672" s="272"/>
      <c r="K672" s="273"/>
      <c r="L672" s="274" t="s">
        <v>49</v>
      </c>
      <c r="M672" s="273"/>
      <c r="N672" s="273"/>
      <c r="O672" s="273"/>
      <c r="P672" s="275"/>
      <c r="Q672" s="110" t="s">
        <v>304</v>
      </c>
      <c r="R672" s="808">
        <v>563</v>
      </c>
      <c r="S672" s="271">
        <f>S906</f>
        <v>10000000</v>
      </c>
      <c r="T672" s="271">
        <f t="shared" ref="T672" si="361">T906</f>
        <v>0</v>
      </c>
      <c r="U672" s="271">
        <f t="shared" ref="U672" si="362">U906</f>
        <v>6868000</v>
      </c>
      <c r="V672" s="271">
        <f t="shared" ref="V672" si="363">V906</f>
        <v>13967370</v>
      </c>
      <c r="W672" s="271">
        <f t="shared" ref="W672" si="364">W906</f>
        <v>7340430</v>
      </c>
    </row>
    <row r="673" spans="1:25" ht="22.5" hidden="1" customHeight="1" x14ac:dyDescent="0.25">
      <c r="B673" s="200"/>
      <c r="C673" s="200" t="s">
        <v>150</v>
      </c>
      <c r="D673" s="183"/>
      <c r="E673" s="99" t="s">
        <v>6</v>
      </c>
      <c r="F673" s="99" t="s">
        <v>7</v>
      </c>
      <c r="G673" s="99" t="s">
        <v>8</v>
      </c>
      <c r="H673" s="101"/>
      <c r="I673" s="265"/>
      <c r="J673" s="272"/>
      <c r="K673" s="273"/>
      <c r="L673" s="274" t="s">
        <v>49</v>
      </c>
      <c r="M673" s="273"/>
      <c r="N673" s="273"/>
      <c r="O673" s="273"/>
      <c r="P673" s="275"/>
      <c r="Q673" s="110" t="s">
        <v>102</v>
      </c>
      <c r="R673" s="276">
        <v>61</v>
      </c>
      <c r="S673" s="271">
        <f>S686+S732+S743+S788</f>
        <v>100000</v>
      </c>
      <c r="T673" s="271">
        <f t="shared" ref="T673" si="365">T686+T732+T743+T788</f>
        <v>0</v>
      </c>
      <c r="U673" s="271">
        <f>U686+U732+U743+U788</f>
        <v>100000</v>
      </c>
      <c r="V673" s="271">
        <f t="shared" ref="V673" si="366">V686+V732+V743+V788</f>
        <v>100000</v>
      </c>
      <c r="W673" s="271">
        <f t="shared" ref="W673" si="367">W686+W732+W743+W788</f>
        <v>100000</v>
      </c>
    </row>
    <row r="674" spans="1:25" ht="22.5" hidden="1" customHeight="1" x14ac:dyDescent="0.25">
      <c r="B674" s="200"/>
      <c r="C674" s="200" t="s">
        <v>150</v>
      </c>
      <c r="D674" s="183"/>
      <c r="E674" s="99" t="s">
        <v>6</v>
      </c>
      <c r="F674" s="99" t="s">
        <v>7</v>
      </c>
      <c r="G674" s="99" t="s">
        <v>8</v>
      </c>
      <c r="H674" s="101"/>
      <c r="I674" s="265"/>
      <c r="J674" s="272"/>
      <c r="K674" s="273"/>
      <c r="L674" s="274" t="s">
        <v>49</v>
      </c>
      <c r="M674" s="273"/>
      <c r="N674" s="273"/>
      <c r="O674" s="273"/>
      <c r="P674" s="275"/>
      <c r="Q674" s="110" t="s">
        <v>96</v>
      </c>
      <c r="R674" s="145">
        <v>83</v>
      </c>
      <c r="S674" s="271">
        <f>S863</f>
        <v>18320000</v>
      </c>
      <c r="T674" s="271">
        <f t="shared" ref="T674" si="368">T863</f>
        <v>0</v>
      </c>
      <c r="U674" s="271">
        <f>U863</f>
        <v>12500000</v>
      </c>
      <c r="V674" s="271">
        <f t="shared" ref="V674" si="369">V863</f>
        <v>0</v>
      </c>
      <c r="W674" s="271">
        <f t="shared" ref="W674" si="370">W863</f>
        <v>0</v>
      </c>
    </row>
    <row r="675" spans="1:25" ht="22.5" hidden="1" customHeight="1" x14ac:dyDescent="0.25">
      <c r="B675" s="200"/>
      <c r="C675" s="200" t="s">
        <v>150</v>
      </c>
      <c r="D675" s="183"/>
      <c r="E675" s="99" t="s">
        <v>6</v>
      </c>
      <c r="F675" s="207" t="s">
        <v>7</v>
      </c>
      <c r="G675" s="207" t="s">
        <v>8</v>
      </c>
      <c r="H675" s="101"/>
      <c r="I675" s="265"/>
      <c r="J675" s="272"/>
      <c r="K675" s="273"/>
      <c r="L675" s="274" t="s">
        <v>49</v>
      </c>
      <c r="M675" s="273"/>
      <c r="N675" s="273"/>
      <c r="O675" s="273"/>
      <c r="P675" s="273"/>
      <c r="Q675" s="277" t="s">
        <v>151</v>
      </c>
      <c r="R675" s="437"/>
      <c r="S675" s="192">
        <f>S664+S665+S666+S674</f>
        <v>178462881</v>
      </c>
      <c r="T675" s="192">
        <f t="shared" ref="T675" si="371">T664+T665+T666+T674</f>
        <v>0</v>
      </c>
      <c r="U675" s="192">
        <f t="shared" ref="U675" si="372">U664+U665+U666+U674</f>
        <v>161263335</v>
      </c>
      <c r="V675" s="192">
        <f t="shared" ref="V675" si="373">V664+V665+V666+V674</f>
        <v>152697264</v>
      </c>
      <c r="W675" s="192">
        <f t="shared" ref="W675" si="374">W664+W665+W666+W674</f>
        <v>155376875</v>
      </c>
    </row>
    <row r="676" spans="1:25" ht="22.5" hidden="1" customHeight="1" x14ac:dyDescent="0.25">
      <c r="B676" s="200"/>
      <c r="C676" s="200" t="s">
        <v>150</v>
      </c>
      <c r="D676" s="183"/>
      <c r="E676" s="99" t="s">
        <v>6</v>
      </c>
      <c r="F676" s="207" t="s">
        <v>7</v>
      </c>
      <c r="G676" s="207" t="s">
        <v>8</v>
      </c>
      <c r="H676" s="101"/>
      <c r="I676" s="265"/>
      <c r="J676" s="272"/>
      <c r="K676" s="273"/>
      <c r="L676" s="274" t="s">
        <v>98</v>
      </c>
      <c r="M676" s="273"/>
      <c r="N676" s="273"/>
      <c r="O676" s="273"/>
      <c r="P676" s="273"/>
      <c r="Q676" s="157" t="s">
        <v>315</v>
      </c>
      <c r="R676" s="278"/>
      <c r="S676" s="196"/>
      <c r="T676" s="196"/>
      <c r="U676" s="196">
        <v>161263335</v>
      </c>
      <c r="V676" s="196">
        <v>152697264</v>
      </c>
      <c r="W676" s="196">
        <v>155376875</v>
      </c>
    </row>
    <row r="677" spans="1:25" ht="15" hidden="1" customHeight="1" x14ac:dyDescent="0.25">
      <c r="B677" s="200"/>
      <c r="C677" s="200" t="s">
        <v>150</v>
      </c>
      <c r="D677" s="183"/>
      <c r="E677" s="99" t="s">
        <v>6</v>
      </c>
      <c r="F677" s="207" t="s">
        <v>7</v>
      </c>
      <c r="G677" s="207" t="s">
        <v>8</v>
      </c>
      <c r="H677" s="101"/>
      <c r="I677" s="265"/>
      <c r="J677" s="272"/>
      <c r="K677" s="273"/>
      <c r="L677" s="274" t="s">
        <v>98</v>
      </c>
      <c r="M677" s="273"/>
      <c r="N677" s="273"/>
      <c r="O677" s="273"/>
      <c r="P677" s="273"/>
      <c r="Q677" s="159" t="s">
        <v>316</v>
      </c>
      <c r="R677" s="279"/>
      <c r="S677" s="737">
        <f>S676-S675</f>
        <v>-178462881</v>
      </c>
      <c r="T677" s="788">
        <f t="shared" ref="T677" si="375">T676-T675</f>
        <v>0</v>
      </c>
      <c r="U677" s="788">
        <f t="shared" ref="U677" si="376">U676-U675</f>
        <v>0</v>
      </c>
      <c r="V677" s="788">
        <f t="shared" ref="V677" si="377">V676-V675</f>
        <v>0</v>
      </c>
      <c r="W677" s="788">
        <f t="shared" ref="W677" si="378">W676-W675</f>
        <v>0</v>
      </c>
    </row>
    <row r="678" spans="1:25" ht="22.5" hidden="1" customHeight="1" x14ac:dyDescent="0.25">
      <c r="B678" s="200"/>
      <c r="C678" s="200" t="s">
        <v>150</v>
      </c>
      <c r="D678" s="183"/>
      <c r="E678" s="99" t="s">
        <v>6</v>
      </c>
      <c r="F678" s="207" t="s">
        <v>7</v>
      </c>
      <c r="G678" s="207" t="s">
        <v>8</v>
      </c>
      <c r="H678" s="101"/>
      <c r="I678" s="265"/>
      <c r="J678" s="272"/>
      <c r="K678" s="273"/>
      <c r="L678" s="274" t="s">
        <v>49</v>
      </c>
      <c r="M678" s="273"/>
      <c r="N678" s="273"/>
      <c r="O678" s="273"/>
      <c r="P678" s="273"/>
      <c r="Q678" s="277" t="s">
        <v>334</v>
      </c>
      <c r="R678" s="437"/>
      <c r="S678" s="192">
        <f>S669+S670+S673+S668+S667+S671+S672</f>
        <v>28787757</v>
      </c>
      <c r="T678" s="192">
        <f t="shared" ref="T678" si="379">T669+T670+T673+T668+T667+T671+T672</f>
        <v>0</v>
      </c>
      <c r="U678" s="192">
        <f t="shared" ref="U678" si="380">U669+U670+U673+U668+U667+U671+U672</f>
        <v>55444770</v>
      </c>
      <c r="V678" s="192">
        <f t="shared" ref="V678" si="381">V669+V670+V673+V668+V667+V671+V672</f>
        <v>64781600</v>
      </c>
      <c r="W678" s="192">
        <f t="shared" ref="W678" si="382">W669+W670+W673+W668+W667+W671+W672</f>
        <v>50377930</v>
      </c>
    </row>
    <row r="679" spans="1:25" ht="22.5" hidden="1" customHeight="1" x14ac:dyDescent="0.25">
      <c r="B679" s="200"/>
      <c r="C679" s="200" t="s">
        <v>150</v>
      </c>
      <c r="D679" s="183"/>
      <c r="E679" s="99" t="s">
        <v>6</v>
      </c>
      <c r="F679" s="207" t="s">
        <v>7</v>
      </c>
      <c r="G679" s="207" t="s">
        <v>8</v>
      </c>
      <c r="H679" s="101"/>
      <c r="I679" s="265"/>
      <c r="J679" s="272"/>
      <c r="K679" s="273"/>
      <c r="L679" s="274" t="s">
        <v>49</v>
      </c>
      <c r="M679" s="273"/>
      <c r="N679" s="273"/>
      <c r="O679" s="273"/>
      <c r="P679" s="273"/>
      <c r="Q679" s="280" t="s">
        <v>317</v>
      </c>
      <c r="R679" s="279"/>
      <c r="S679" s="271">
        <f>S675+S678</f>
        <v>207250638</v>
      </c>
      <c r="T679" s="271">
        <f t="shared" ref="T679" si="383">T675+T678</f>
        <v>0</v>
      </c>
      <c r="U679" s="271">
        <f t="shared" ref="U679" si="384">U675+U678</f>
        <v>216708105</v>
      </c>
      <c r="V679" s="271">
        <f t="shared" ref="V679" si="385">V675+V678</f>
        <v>217478864</v>
      </c>
      <c r="W679" s="271">
        <f t="shared" ref="W679" si="386">W675+W678</f>
        <v>205754805</v>
      </c>
    </row>
    <row r="680" spans="1:25" ht="22.5" hidden="1" customHeight="1" x14ac:dyDescent="0.25">
      <c r="A680" s="563"/>
      <c r="B680" s="264" t="s">
        <v>105</v>
      </c>
      <c r="C680" s="281" t="s">
        <v>150</v>
      </c>
      <c r="D680" s="282"/>
      <c r="E680" s="99" t="s">
        <v>6</v>
      </c>
      <c r="F680" s="99" t="s">
        <v>7</v>
      </c>
      <c r="G680" s="99" t="s">
        <v>8</v>
      </c>
      <c r="H680" s="101" t="s">
        <v>107</v>
      </c>
      <c r="I680" s="283" t="s">
        <v>152</v>
      </c>
      <c r="J680" s="284" t="s">
        <v>49</v>
      </c>
      <c r="K680" s="285" t="s">
        <v>153</v>
      </c>
      <c r="L680" s="285"/>
      <c r="M680" s="286"/>
      <c r="N680" s="286"/>
      <c r="O680" s="286"/>
      <c r="P680" s="287"/>
      <c r="Q680" s="288" t="s">
        <v>154</v>
      </c>
      <c r="R680" s="438">
        <v>11</v>
      </c>
      <c r="S680" s="238">
        <f>SUM(S681)</f>
        <v>2000000</v>
      </c>
      <c r="T680" s="238">
        <f t="shared" ref="T680:W680" si="387">SUM(T681)</f>
        <v>0</v>
      </c>
      <c r="U680" s="238">
        <f t="shared" si="387"/>
        <v>0</v>
      </c>
      <c r="V680" s="238">
        <f t="shared" si="387"/>
        <v>0</v>
      </c>
      <c r="W680" s="238">
        <f t="shared" si="387"/>
        <v>0</v>
      </c>
    </row>
    <row r="681" spans="1:25" ht="15" hidden="1" customHeight="1" x14ac:dyDescent="0.25">
      <c r="B681" s="264" t="s">
        <v>105</v>
      </c>
      <c r="C681" s="289" t="s">
        <v>150</v>
      </c>
      <c r="D681" s="199"/>
      <c r="E681" s="99" t="s">
        <v>6</v>
      </c>
      <c r="F681" s="290"/>
      <c r="G681" s="290"/>
      <c r="H681" s="101" t="s">
        <v>107</v>
      </c>
      <c r="I681" s="290" t="s">
        <v>152</v>
      </c>
      <c r="J681" s="291" t="s">
        <v>49</v>
      </c>
      <c r="K681" s="292" t="s">
        <v>153</v>
      </c>
      <c r="L681" s="293">
        <v>4</v>
      </c>
      <c r="M681" s="294">
        <v>3</v>
      </c>
      <c r="N681" s="294">
        <v>1</v>
      </c>
      <c r="O681" s="294">
        <v>2</v>
      </c>
      <c r="P681" s="292">
        <v>431</v>
      </c>
      <c r="Q681" s="295" t="s">
        <v>155</v>
      </c>
      <c r="R681" s="439">
        <v>11</v>
      </c>
      <c r="S681" s="459">
        <v>2000000</v>
      </c>
      <c r="T681" s="821"/>
      <c r="U681" s="821"/>
      <c r="V681" s="459"/>
      <c r="W681" s="459"/>
    </row>
    <row r="682" spans="1:25" ht="22.5" hidden="1" customHeight="1" x14ac:dyDescent="0.25">
      <c r="B682" s="264" t="s">
        <v>105</v>
      </c>
      <c r="C682" s="281" t="s">
        <v>150</v>
      </c>
      <c r="D682" s="282"/>
      <c r="E682" s="99" t="s">
        <v>6</v>
      </c>
      <c r="F682" s="99" t="s">
        <v>7</v>
      </c>
      <c r="G682" s="99" t="s">
        <v>8</v>
      </c>
      <c r="H682" s="101" t="s">
        <v>107</v>
      </c>
      <c r="I682" s="283" t="s">
        <v>152</v>
      </c>
      <c r="J682" s="296" t="s">
        <v>49</v>
      </c>
      <c r="K682" s="297" t="s">
        <v>153</v>
      </c>
      <c r="L682" s="297"/>
      <c r="M682" s="298"/>
      <c r="N682" s="298"/>
      <c r="O682" s="298"/>
      <c r="P682" s="298"/>
      <c r="Q682" s="300" t="s">
        <v>154</v>
      </c>
      <c r="R682" s="1002">
        <v>43</v>
      </c>
      <c r="S682" s="471">
        <f>SUM(S683)</f>
        <v>0</v>
      </c>
      <c r="T682" s="471">
        <f t="shared" ref="T682:W682" si="388">SUM(T683)</f>
        <v>0</v>
      </c>
      <c r="U682" s="471">
        <f t="shared" si="388"/>
        <v>4000000</v>
      </c>
      <c r="V682" s="471">
        <f t="shared" si="388"/>
        <v>3000000</v>
      </c>
      <c r="W682" s="471">
        <f t="shared" si="388"/>
        <v>3000000</v>
      </c>
    </row>
    <row r="683" spans="1:25" ht="15" hidden="1" customHeight="1" x14ac:dyDescent="0.25">
      <c r="B683" s="264" t="s">
        <v>105</v>
      </c>
      <c r="C683" s="289" t="s">
        <v>150</v>
      </c>
      <c r="D683" s="199"/>
      <c r="E683" s="99" t="s">
        <v>6</v>
      </c>
      <c r="F683" s="290"/>
      <c r="G683" s="290"/>
      <c r="H683" s="101" t="s">
        <v>107</v>
      </c>
      <c r="I683" s="290" t="s">
        <v>152</v>
      </c>
      <c r="J683" s="1003" t="s">
        <v>49</v>
      </c>
      <c r="K683" s="1004" t="s">
        <v>153</v>
      </c>
      <c r="L683" s="1005">
        <v>4</v>
      </c>
      <c r="M683" s="1006">
        <v>3</v>
      </c>
      <c r="N683" s="1006">
        <v>1</v>
      </c>
      <c r="O683" s="1006">
        <v>2</v>
      </c>
      <c r="P683" s="1004">
        <v>431</v>
      </c>
      <c r="Q683" s="1007" t="s">
        <v>155</v>
      </c>
      <c r="R683" s="1052">
        <v>43</v>
      </c>
      <c r="S683" s="868"/>
      <c r="T683" s="868"/>
      <c r="U683" s="955">
        <v>4000000</v>
      </c>
      <c r="V683" s="868">
        <v>3000000</v>
      </c>
      <c r="W683" s="868">
        <v>3000000</v>
      </c>
    </row>
    <row r="684" spans="1:25" ht="22.5" hidden="1" customHeight="1" x14ac:dyDescent="0.25">
      <c r="B684" s="264" t="s">
        <v>105</v>
      </c>
      <c r="C684" s="281" t="s">
        <v>150</v>
      </c>
      <c r="D684" s="282"/>
      <c r="E684" s="99" t="s">
        <v>6</v>
      </c>
      <c r="F684" s="99" t="s">
        <v>7</v>
      </c>
      <c r="G684" s="99" t="s">
        <v>8</v>
      </c>
      <c r="H684" s="101" t="s">
        <v>107</v>
      </c>
      <c r="I684" s="283" t="s">
        <v>152</v>
      </c>
      <c r="J684" s="296" t="s">
        <v>49</v>
      </c>
      <c r="K684" s="297" t="s">
        <v>153</v>
      </c>
      <c r="L684" s="297"/>
      <c r="M684" s="298"/>
      <c r="N684" s="298"/>
      <c r="O684" s="298"/>
      <c r="P684" s="299"/>
      <c r="Q684" s="288" t="s">
        <v>154</v>
      </c>
      <c r="R684" s="440">
        <v>52</v>
      </c>
      <c r="S684" s="471">
        <f>SUM(S685)</f>
        <v>0</v>
      </c>
      <c r="T684" s="471">
        <f t="shared" ref="T684:W684" si="389">SUM(T685)</f>
        <v>0</v>
      </c>
      <c r="U684" s="471">
        <f t="shared" si="389"/>
        <v>0</v>
      </c>
      <c r="V684" s="471">
        <f t="shared" si="389"/>
        <v>0</v>
      </c>
      <c r="W684" s="471">
        <f t="shared" si="389"/>
        <v>0</v>
      </c>
      <c r="Y684" s="735">
        <f>U682+U688+U690+U724+U738+U746+U749+U752+U756+U761+U769+U773+U776+U782+U788+U793+U808+U813+U846+U863+U880+U889+U895+U898+U901+U906+U911+U915</f>
        <v>216708105</v>
      </c>
    </row>
    <row r="685" spans="1:25" ht="15" hidden="1" customHeight="1" x14ac:dyDescent="0.25">
      <c r="B685" s="264" t="s">
        <v>105</v>
      </c>
      <c r="C685" s="289" t="s">
        <v>150</v>
      </c>
      <c r="D685" s="199"/>
      <c r="E685" s="99" t="s">
        <v>6</v>
      </c>
      <c r="F685" s="290"/>
      <c r="G685" s="290"/>
      <c r="H685" s="101" t="s">
        <v>107</v>
      </c>
      <c r="I685" s="290" t="s">
        <v>152</v>
      </c>
      <c r="J685" s="291" t="s">
        <v>49</v>
      </c>
      <c r="K685" s="292" t="s">
        <v>153</v>
      </c>
      <c r="L685" s="293">
        <v>4</v>
      </c>
      <c r="M685" s="294">
        <v>3</v>
      </c>
      <c r="N685" s="294">
        <v>1</v>
      </c>
      <c r="O685" s="294">
        <v>2</v>
      </c>
      <c r="P685" s="292">
        <v>431</v>
      </c>
      <c r="Q685" s="295" t="s">
        <v>155</v>
      </c>
      <c r="R685" s="441">
        <v>52</v>
      </c>
      <c r="S685" s="459"/>
      <c r="T685" s="459"/>
      <c r="U685" s="821"/>
      <c r="V685" s="459"/>
      <c r="W685" s="459"/>
    </row>
    <row r="686" spans="1:25" ht="22.5" hidden="1" customHeight="1" x14ac:dyDescent="0.25">
      <c r="B686" s="264" t="s">
        <v>105</v>
      </c>
      <c r="C686" s="281" t="s">
        <v>150</v>
      </c>
      <c r="D686" s="282"/>
      <c r="E686" s="99" t="s">
        <v>6</v>
      </c>
      <c r="F686" s="99" t="s">
        <v>7</v>
      </c>
      <c r="G686" s="99" t="s">
        <v>8</v>
      </c>
      <c r="H686" s="101" t="s">
        <v>107</v>
      </c>
      <c r="I686" s="283" t="s">
        <v>152</v>
      </c>
      <c r="J686" s="296" t="s">
        <v>49</v>
      </c>
      <c r="K686" s="297" t="s">
        <v>153</v>
      </c>
      <c r="L686" s="297"/>
      <c r="M686" s="298"/>
      <c r="N686" s="298"/>
      <c r="O686" s="298"/>
      <c r="P686" s="298"/>
      <c r="Q686" s="300" t="s">
        <v>154</v>
      </c>
      <c r="R686" s="442">
        <v>61</v>
      </c>
      <c r="S686" s="471">
        <f>SUM(S687)</f>
        <v>0</v>
      </c>
      <c r="T686" s="471">
        <f t="shared" ref="T686:W686" si="390">SUM(T687)</f>
        <v>0</v>
      </c>
      <c r="U686" s="471">
        <f t="shared" si="390"/>
        <v>0</v>
      </c>
      <c r="V686" s="471">
        <f t="shared" si="390"/>
        <v>0</v>
      </c>
      <c r="W686" s="471">
        <f t="shared" si="390"/>
        <v>0</v>
      </c>
    </row>
    <row r="687" spans="1:25" ht="15" hidden="1" customHeight="1" x14ac:dyDescent="0.25">
      <c r="B687" s="264" t="s">
        <v>105</v>
      </c>
      <c r="C687" s="289" t="s">
        <v>150</v>
      </c>
      <c r="D687" s="199"/>
      <c r="E687" s="99" t="s">
        <v>6</v>
      </c>
      <c r="F687" s="290"/>
      <c r="G687" s="290"/>
      <c r="H687" s="101" t="s">
        <v>107</v>
      </c>
      <c r="I687" s="290" t="s">
        <v>152</v>
      </c>
      <c r="J687" s="291" t="s">
        <v>49</v>
      </c>
      <c r="K687" s="292" t="s">
        <v>153</v>
      </c>
      <c r="L687" s="293">
        <v>4</v>
      </c>
      <c r="M687" s="294">
        <v>3</v>
      </c>
      <c r="N687" s="294">
        <v>1</v>
      </c>
      <c r="O687" s="294">
        <v>2</v>
      </c>
      <c r="P687" s="292">
        <v>431</v>
      </c>
      <c r="Q687" s="295" t="s">
        <v>155</v>
      </c>
      <c r="R687" s="443">
        <v>61</v>
      </c>
      <c r="S687" s="459"/>
      <c r="T687" s="459"/>
      <c r="U687" s="821"/>
      <c r="V687" s="459"/>
      <c r="W687" s="459"/>
    </row>
    <row r="688" spans="1:25" ht="22.5" hidden="1" customHeight="1" x14ac:dyDescent="0.25">
      <c r="B688" s="264" t="s">
        <v>105</v>
      </c>
      <c r="C688" s="281" t="s">
        <v>150</v>
      </c>
      <c r="D688" s="175"/>
      <c r="E688" s="99" t="s">
        <v>6</v>
      </c>
      <c r="F688" s="99" t="s">
        <v>7</v>
      </c>
      <c r="G688" s="99" t="s">
        <v>8</v>
      </c>
      <c r="H688" s="101" t="s">
        <v>107</v>
      </c>
      <c r="I688" s="200" t="s">
        <v>152</v>
      </c>
      <c r="J688" s="301" t="s">
        <v>10</v>
      </c>
      <c r="K688" s="302" t="s">
        <v>156</v>
      </c>
      <c r="L688" s="302"/>
      <c r="M688" s="303"/>
      <c r="N688" s="303"/>
      <c r="O688" s="303"/>
      <c r="P688" s="304"/>
      <c r="Q688" s="305" t="s">
        <v>157</v>
      </c>
      <c r="R688" s="444">
        <v>11</v>
      </c>
      <c r="S688" s="472">
        <f>SUM(S689)</f>
        <v>10000</v>
      </c>
      <c r="T688" s="472">
        <f t="shared" ref="T688:W688" si="391">SUM(T689)</f>
        <v>0</v>
      </c>
      <c r="U688" s="472">
        <f t="shared" si="391"/>
        <v>100000</v>
      </c>
      <c r="V688" s="472">
        <f t="shared" si="391"/>
        <v>10000</v>
      </c>
      <c r="W688" s="472">
        <f t="shared" si="391"/>
        <v>10000</v>
      </c>
    </row>
    <row r="689" spans="2:26" ht="15" hidden="1" customHeight="1" x14ac:dyDescent="0.25">
      <c r="B689" s="264" t="s">
        <v>105</v>
      </c>
      <c r="C689" s="289" t="s">
        <v>150</v>
      </c>
      <c r="D689" s="199"/>
      <c r="E689" s="99" t="s">
        <v>6</v>
      </c>
      <c r="F689" s="207"/>
      <c r="G689" s="207"/>
      <c r="H689" s="101" t="s">
        <v>107</v>
      </c>
      <c r="I689" s="207" t="s">
        <v>152</v>
      </c>
      <c r="J689" s="291" t="s">
        <v>10</v>
      </c>
      <c r="K689" s="291" t="s">
        <v>156</v>
      </c>
      <c r="L689" s="293">
        <v>3</v>
      </c>
      <c r="M689" s="294">
        <v>1</v>
      </c>
      <c r="N689" s="294">
        <v>1</v>
      </c>
      <c r="O689" s="294">
        <v>1</v>
      </c>
      <c r="P689" s="213">
        <v>311</v>
      </c>
      <c r="Q689" s="306" t="s">
        <v>12</v>
      </c>
      <c r="R689" s="439">
        <v>11</v>
      </c>
      <c r="S689" s="459">
        <v>10000</v>
      </c>
      <c r="T689" s="459"/>
      <c r="U689" s="821">
        <v>100000</v>
      </c>
      <c r="V689" s="459">
        <v>10000</v>
      </c>
      <c r="W689" s="459">
        <v>10000</v>
      </c>
    </row>
    <row r="690" spans="2:26" ht="25.5" hidden="1" customHeight="1" x14ac:dyDescent="0.25">
      <c r="B690" s="264" t="s">
        <v>105</v>
      </c>
      <c r="C690" s="281" t="s">
        <v>150</v>
      </c>
      <c r="D690" s="199"/>
      <c r="E690" s="99" t="s">
        <v>6</v>
      </c>
      <c r="F690" s="99" t="s">
        <v>7</v>
      </c>
      <c r="G690" s="99" t="s">
        <v>8</v>
      </c>
      <c r="H690" s="101" t="s">
        <v>107</v>
      </c>
      <c r="I690" s="200" t="s">
        <v>152</v>
      </c>
      <c r="J690" s="307" t="s">
        <v>10</v>
      </c>
      <c r="K690" s="308" t="s">
        <v>158</v>
      </c>
      <c r="L690" s="309"/>
      <c r="M690" s="310"/>
      <c r="N690" s="310"/>
      <c r="O690" s="310"/>
      <c r="P690" s="311"/>
      <c r="Q690" s="312" t="s">
        <v>159</v>
      </c>
      <c r="R690" s="445">
        <v>11</v>
      </c>
      <c r="S690" s="472">
        <f>SUM(S691:S723)</f>
        <v>124030000</v>
      </c>
      <c r="T690" s="472">
        <f t="shared" ref="T690" si="392">SUM(T691:T723)</f>
        <v>0</v>
      </c>
      <c r="U690" s="472">
        <f t="shared" ref="U690" si="393">SUM(U691:U723)</f>
        <v>130750000</v>
      </c>
      <c r="V690" s="472">
        <f t="shared" ref="V690" si="394">SUM(V691:V723)</f>
        <v>131843500</v>
      </c>
      <c r="W690" s="472">
        <f t="shared" ref="W690" si="395">SUM(W691:W723)</f>
        <v>131959000</v>
      </c>
    </row>
    <row r="691" spans="2:26" ht="15" hidden="1" customHeight="1" x14ac:dyDescent="0.25">
      <c r="B691" s="264" t="s">
        <v>105</v>
      </c>
      <c r="C691" s="289" t="s">
        <v>150</v>
      </c>
      <c r="D691" s="199"/>
      <c r="E691" s="99" t="s">
        <v>6</v>
      </c>
      <c r="F691" s="207"/>
      <c r="G691" s="207"/>
      <c r="H691" s="101" t="s">
        <v>107</v>
      </c>
      <c r="I691" s="207" t="s">
        <v>152</v>
      </c>
      <c r="J691" s="313" t="s">
        <v>10</v>
      </c>
      <c r="K691" s="314" t="s">
        <v>158</v>
      </c>
      <c r="L691" s="315">
        <v>3</v>
      </c>
      <c r="M691" s="316">
        <v>1</v>
      </c>
      <c r="N691" s="316">
        <v>1</v>
      </c>
      <c r="O691" s="316">
        <v>1</v>
      </c>
      <c r="P691" s="213">
        <v>311</v>
      </c>
      <c r="Q691" s="317" t="s">
        <v>12</v>
      </c>
      <c r="R691" s="439">
        <v>11</v>
      </c>
      <c r="S691" s="459">
        <v>79800000</v>
      </c>
      <c r="T691" s="821"/>
      <c r="U691" s="821">
        <f>86000000+635000</f>
        <v>86635000</v>
      </c>
      <c r="V691" s="1041">
        <v>86700000</v>
      </c>
      <c r="W691" s="1041">
        <v>86800000</v>
      </c>
      <c r="X691" s="735"/>
      <c r="Y691" s="735"/>
      <c r="Z691" s="735"/>
    </row>
    <row r="692" spans="2:26" ht="15" hidden="1" customHeight="1" x14ac:dyDescent="0.25">
      <c r="B692" s="264" t="s">
        <v>105</v>
      </c>
      <c r="C692" s="289" t="s">
        <v>150</v>
      </c>
      <c r="D692" s="199"/>
      <c r="E692" s="99" t="s">
        <v>6</v>
      </c>
      <c r="F692" s="207"/>
      <c r="G692" s="207"/>
      <c r="H692" s="101" t="s">
        <v>107</v>
      </c>
      <c r="I692" s="207" t="s">
        <v>152</v>
      </c>
      <c r="J692" s="313" t="s">
        <v>10</v>
      </c>
      <c r="K692" s="314" t="s">
        <v>158</v>
      </c>
      <c r="L692" s="318">
        <v>3</v>
      </c>
      <c r="M692" s="166">
        <v>1</v>
      </c>
      <c r="N692" s="166">
        <v>1</v>
      </c>
      <c r="O692" s="166">
        <v>3</v>
      </c>
      <c r="P692" s="213">
        <v>311</v>
      </c>
      <c r="Q692" s="317" t="s">
        <v>13</v>
      </c>
      <c r="R692" s="439">
        <v>11</v>
      </c>
      <c r="S692" s="459">
        <v>321000</v>
      </c>
      <c r="T692" s="821"/>
      <c r="U692" s="821">
        <v>500000</v>
      </c>
      <c r="V692" s="459">
        <v>400000</v>
      </c>
      <c r="W692" s="459">
        <v>400000</v>
      </c>
      <c r="X692" s="735"/>
      <c r="Y692" s="735"/>
      <c r="Z692" s="735"/>
    </row>
    <row r="693" spans="2:26" ht="15" hidden="1" customHeight="1" x14ac:dyDescent="0.25">
      <c r="B693" s="264" t="s">
        <v>105</v>
      </c>
      <c r="C693" s="289" t="s">
        <v>150</v>
      </c>
      <c r="D693" s="199"/>
      <c r="E693" s="99" t="s">
        <v>6</v>
      </c>
      <c r="F693" s="207"/>
      <c r="G693" s="207"/>
      <c r="H693" s="101" t="s">
        <v>107</v>
      </c>
      <c r="I693" s="207" t="s">
        <v>152</v>
      </c>
      <c r="J693" s="313" t="s">
        <v>10</v>
      </c>
      <c r="K693" s="314" t="s">
        <v>158</v>
      </c>
      <c r="L693" s="318">
        <v>3</v>
      </c>
      <c r="M693" s="166">
        <v>1</v>
      </c>
      <c r="N693" s="166">
        <v>2</v>
      </c>
      <c r="O693" s="166">
        <v>1</v>
      </c>
      <c r="P693" s="213">
        <v>312</v>
      </c>
      <c r="Q693" s="317" t="s">
        <v>14</v>
      </c>
      <c r="R693" s="439">
        <v>11</v>
      </c>
      <c r="S693" s="459">
        <v>2500000</v>
      </c>
      <c r="T693" s="821"/>
      <c r="U693" s="821">
        <v>2000000</v>
      </c>
      <c r="V693" s="459">
        <v>4500000</v>
      </c>
      <c r="W693" s="459">
        <v>4500000</v>
      </c>
    </row>
    <row r="694" spans="2:26" ht="15" hidden="1" customHeight="1" x14ac:dyDescent="0.25">
      <c r="B694" s="264" t="s">
        <v>105</v>
      </c>
      <c r="C694" s="289" t="s">
        <v>150</v>
      </c>
      <c r="D694" s="199"/>
      <c r="E694" s="99" t="s">
        <v>6</v>
      </c>
      <c r="F694" s="207"/>
      <c r="G694" s="207"/>
      <c r="H694" s="101" t="s">
        <v>107</v>
      </c>
      <c r="I694" s="207" t="s">
        <v>152</v>
      </c>
      <c r="J694" s="313" t="s">
        <v>10</v>
      </c>
      <c r="K694" s="314" t="s">
        <v>158</v>
      </c>
      <c r="L694" s="318">
        <v>3</v>
      </c>
      <c r="M694" s="166">
        <v>1</v>
      </c>
      <c r="N694" s="166">
        <v>3</v>
      </c>
      <c r="O694" s="166">
        <v>2</v>
      </c>
      <c r="P694" s="213">
        <v>313</v>
      </c>
      <c r="Q694" s="220" t="s">
        <v>15</v>
      </c>
      <c r="R694" s="439">
        <v>11</v>
      </c>
      <c r="S694" s="459">
        <v>12000000</v>
      </c>
      <c r="T694" s="821"/>
      <c r="U694" s="821">
        <f>13000000+110000</f>
        <v>13110000</v>
      </c>
      <c r="V694" s="1044">
        <v>13438500</v>
      </c>
      <c r="W694" s="1044">
        <v>13454000</v>
      </c>
    </row>
    <row r="695" spans="2:26" ht="25.5" hidden="1" customHeight="1" x14ac:dyDescent="0.25">
      <c r="B695" s="264" t="s">
        <v>105</v>
      </c>
      <c r="C695" s="289" t="s">
        <v>150</v>
      </c>
      <c r="D695" s="199"/>
      <c r="E695" s="99" t="s">
        <v>6</v>
      </c>
      <c r="F695" s="207"/>
      <c r="G695" s="207"/>
      <c r="H695" s="101" t="s">
        <v>107</v>
      </c>
      <c r="I695" s="207" t="s">
        <v>152</v>
      </c>
      <c r="J695" s="313" t="s">
        <v>10</v>
      </c>
      <c r="K695" s="314" t="s">
        <v>158</v>
      </c>
      <c r="L695" s="318">
        <v>3</v>
      </c>
      <c r="M695" s="166">
        <v>1</v>
      </c>
      <c r="N695" s="166">
        <v>3</v>
      </c>
      <c r="O695" s="166">
        <v>3</v>
      </c>
      <c r="P695" s="213">
        <v>313</v>
      </c>
      <c r="Q695" s="220" t="s">
        <v>16</v>
      </c>
      <c r="R695" s="439">
        <v>11</v>
      </c>
      <c r="S695" s="459">
        <v>1500000</v>
      </c>
      <c r="T695" s="821"/>
      <c r="U695" s="821">
        <v>2000000</v>
      </c>
      <c r="V695" s="459">
        <v>2000000</v>
      </c>
      <c r="W695" s="459">
        <v>2000000</v>
      </c>
    </row>
    <row r="696" spans="2:26" ht="15" hidden="1" customHeight="1" x14ac:dyDescent="0.25">
      <c r="B696" s="264" t="s">
        <v>105</v>
      </c>
      <c r="C696" s="289" t="s">
        <v>150</v>
      </c>
      <c r="D696" s="199"/>
      <c r="E696" s="99" t="s">
        <v>6</v>
      </c>
      <c r="F696" s="207"/>
      <c r="G696" s="207"/>
      <c r="H696" s="101" t="s">
        <v>107</v>
      </c>
      <c r="I696" s="207" t="s">
        <v>152</v>
      </c>
      <c r="J696" s="313" t="s">
        <v>10</v>
      </c>
      <c r="K696" s="314" t="s">
        <v>158</v>
      </c>
      <c r="L696" s="318">
        <v>3</v>
      </c>
      <c r="M696" s="166">
        <v>2</v>
      </c>
      <c r="N696" s="166">
        <v>1</v>
      </c>
      <c r="O696" s="319">
        <v>1</v>
      </c>
      <c r="P696" s="213">
        <v>321</v>
      </c>
      <c r="Q696" s="320" t="s">
        <v>160</v>
      </c>
      <c r="R696" s="439">
        <v>11</v>
      </c>
      <c r="S696" s="459">
        <v>650000</v>
      </c>
      <c r="T696" s="821"/>
      <c r="U696" s="821">
        <v>650000</v>
      </c>
      <c r="V696" s="459">
        <v>650000</v>
      </c>
      <c r="W696" s="459">
        <v>650000</v>
      </c>
    </row>
    <row r="697" spans="2:26" ht="15" hidden="1" customHeight="1" x14ac:dyDescent="0.25">
      <c r="B697" s="264" t="s">
        <v>105</v>
      </c>
      <c r="C697" s="289" t="s">
        <v>150</v>
      </c>
      <c r="D697" s="199"/>
      <c r="E697" s="99" t="s">
        <v>6</v>
      </c>
      <c r="F697" s="207"/>
      <c r="G697" s="207"/>
      <c r="H697" s="101" t="s">
        <v>107</v>
      </c>
      <c r="I697" s="207" t="s">
        <v>152</v>
      </c>
      <c r="J697" s="313" t="s">
        <v>10</v>
      </c>
      <c r="K697" s="314" t="s">
        <v>158</v>
      </c>
      <c r="L697" s="315">
        <v>3</v>
      </c>
      <c r="M697" s="316">
        <v>2</v>
      </c>
      <c r="N697" s="316">
        <v>1</v>
      </c>
      <c r="O697" s="321">
        <v>2</v>
      </c>
      <c r="P697" s="213">
        <v>321</v>
      </c>
      <c r="Q697" s="221" t="s">
        <v>18</v>
      </c>
      <c r="R697" s="439">
        <v>11</v>
      </c>
      <c r="S697" s="459">
        <v>2850000</v>
      </c>
      <c r="T697" s="821"/>
      <c r="U697" s="821">
        <v>3000000</v>
      </c>
      <c r="V697" s="459">
        <v>3000000</v>
      </c>
      <c r="W697" s="459">
        <v>3000000</v>
      </c>
    </row>
    <row r="698" spans="2:26" ht="15" hidden="1" customHeight="1" x14ac:dyDescent="0.25">
      <c r="B698" s="264" t="s">
        <v>105</v>
      </c>
      <c r="C698" s="289" t="s">
        <v>150</v>
      </c>
      <c r="D698" s="199"/>
      <c r="E698" s="99" t="s">
        <v>6</v>
      </c>
      <c r="F698" s="207"/>
      <c r="G698" s="207"/>
      <c r="H698" s="101" t="s">
        <v>107</v>
      </c>
      <c r="I698" s="207" t="s">
        <v>152</v>
      </c>
      <c r="J698" s="313" t="s">
        <v>10</v>
      </c>
      <c r="K698" s="314" t="s">
        <v>158</v>
      </c>
      <c r="L698" s="315">
        <v>3</v>
      </c>
      <c r="M698" s="316">
        <v>2</v>
      </c>
      <c r="N698" s="316">
        <v>1</v>
      </c>
      <c r="O698" s="321">
        <v>3</v>
      </c>
      <c r="P698" s="213">
        <v>321</v>
      </c>
      <c r="Q698" s="317" t="s">
        <v>19</v>
      </c>
      <c r="R698" s="439">
        <v>11</v>
      </c>
      <c r="S698" s="459">
        <v>200000</v>
      </c>
      <c r="T698" s="821"/>
      <c r="U698" s="821">
        <v>200000</v>
      </c>
      <c r="V698" s="459">
        <v>200000</v>
      </c>
      <c r="W698" s="459">
        <v>200000</v>
      </c>
    </row>
    <row r="699" spans="2:26" ht="15" hidden="1" customHeight="1" x14ac:dyDescent="0.25">
      <c r="B699" s="264" t="s">
        <v>105</v>
      </c>
      <c r="C699" s="289" t="s">
        <v>150</v>
      </c>
      <c r="D699" s="199"/>
      <c r="E699" s="99" t="s">
        <v>6</v>
      </c>
      <c r="F699" s="207"/>
      <c r="G699" s="207"/>
      <c r="H699" s="101" t="s">
        <v>107</v>
      </c>
      <c r="I699" s="207" t="s">
        <v>152</v>
      </c>
      <c r="J699" s="313" t="s">
        <v>10</v>
      </c>
      <c r="K699" s="314" t="s">
        <v>158</v>
      </c>
      <c r="L699" s="315">
        <v>3</v>
      </c>
      <c r="M699" s="316">
        <v>2</v>
      </c>
      <c r="N699" s="316">
        <v>1</v>
      </c>
      <c r="O699" s="321">
        <v>4</v>
      </c>
      <c r="P699" s="213">
        <v>321</v>
      </c>
      <c r="Q699" s="317" t="s">
        <v>122</v>
      </c>
      <c r="R699" s="439">
        <v>11</v>
      </c>
      <c r="S699" s="459">
        <v>16000</v>
      </c>
      <c r="T699" s="821"/>
      <c r="U699" s="821">
        <v>20000</v>
      </c>
      <c r="V699" s="459">
        <v>20000</v>
      </c>
      <c r="W699" s="459">
        <v>20000</v>
      </c>
    </row>
    <row r="700" spans="2:26" ht="15" hidden="1" customHeight="1" x14ac:dyDescent="0.25">
      <c r="B700" s="264" t="s">
        <v>105</v>
      </c>
      <c r="C700" s="289" t="s">
        <v>150</v>
      </c>
      <c r="D700" s="199"/>
      <c r="E700" s="99" t="s">
        <v>6</v>
      </c>
      <c r="F700" s="207"/>
      <c r="G700" s="207"/>
      <c r="H700" s="101" t="s">
        <v>107</v>
      </c>
      <c r="I700" s="207" t="s">
        <v>152</v>
      </c>
      <c r="J700" s="313" t="s">
        <v>10</v>
      </c>
      <c r="K700" s="314" t="s">
        <v>158</v>
      </c>
      <c r="L700" s="315">
        <v>3</v>
      </c>
      <c r="M700" s="316">
        <v>2</v>
      </c>
      <c r="N700" s="316">
        <v>2</v>
      </c>
      <c r="O700" s="321">
        <v>1</v>
      </c>
      <c r="P700" s="213">
        <v>322</v>
      </c>
      <c r="Q700" s="322" t="s">
        <v>20</v>
      </c>
      <c r="R700" s="439">
        <v>11</v>
      </c>
      <c r="S700" s="459">
        <v>1140000</v>
      </c>
      <c r="T700" s="821"/>
      <c r="U700" s="821">
        <v>1200000</v>
      </c>
      <c r="V700" s="459">
        <v>1200000</v>
      </c>
      <c r="W700" s="459">
        <v>1200000</v>
      </c>
    </row>
    <row r="701" spans="2:26" ht="15" hidden="1" customHeight="1" x14ac:dyDescent="0.25">
      <c r="B701" s="264" t="s">
        <v>105</v>
      </c>
      <c r="C701" s="289" t="s">
        <v>150</v>
      </c>
      <c r="D701" s="199"/>
      <c r="E701" s="99" t="s">
        <v>6</v>
      </c>
      <c r="F701" s="207"/>
      <c r="G701" s="207"/>
      <c r="H701" s="101" t="s">
        <v>107</v>
      </c>
      <c r="I701" s="207" t="s">
        <v>152</v>
      </c>
      <c r="J701" s="313" t="s">
        <v>10</v>
      </c>
      <c r="K701" s="314" t="s">
        <v>158</v>
      </c>
      <c r="L701" s="315">
        <v>3</v>
      </c>
      <c r="M701" s="316">
        <v>2</v>
      </c>
      <c r="N701" s="316">
        <v>2</v>
      </c>
      <c r="O701" s="321">
        <v>3</v>
      </c>
      <c r="P701" s="213">
        <v>322</v>
      </c>
      <c r="Q701" s="317" t="s">
        <v>76</v>
      </c>
      <c r="R701" s="439">
        <v>11</v>
      </c>
      <c r="S701" s="459">
        <v>4700000</v>
      </c>
      <c r="T701" s="821"/>
      <c r="U701" s="821">
        <v>4700000</v>
      </c>
      <c r="V701" s="459">
        <v>4700000</v>
      </c>
      <c r="W701" s="459">
        <v>4700000</v>
      </c>
    </row>
    <row r="702" spans="2:26" ht="15" hidden="1" customHeight="1" x14ac:dyDescent="0.25">
      <c r="B702" s="264" t="s">
        <v>105</v>
      </c>
      <c r="C702" s="289" t="s">
        <v>150</v>
      </c>
      <c r="D702" s="199"/>
      <c r="E702" s="99" t="s">
        <v>6</v>
      </c>
      <c r="F702" s="207"/>
      <c r="G702" s="207"/>
      <c r="H702" s="101" t="s">
        <v>107</v>
      </c>
      <c r="I702" s="207" t="s">
        <v>152</v>
      </c>
      <c r="J702" s="313" t="s">
        <v>10</v>
      </c>
      <c r="K702" s="314" t="s">
        <v>158</v>
      </c>
      <c r="L702" s="315">
        <v>3</v>
      </c>
      <c r="M702" s="316">
        <v>2</v>
      </c>
      <c r="N702" s="316">
        <v>2</v>
      </c>
      <c r="O702" s="321">
        <v>4</v>
      </c>
      <c r="P702" s="213">
        <v>322</v>
      </c>
      <c r="Q702" s="214" t="s">
        <v>123</v>
      </c>
      <c r="R702" s="439">
        <v>11</v>
      </c>
      <c r="S702" s="459">
        <v>1634000</v>
      </c>
      <c r="T702" s="821"/>
      <c r="U702" s="821">
        <v>1700000</v>
      </c>
      <c r="V702" s="459">
        <v>1700000</v>
      </c>
      <c r="W702" s="459">
        <v>1700000</v>
      </c>
    </row>
    <row r="703" spans="2:26" ht="15" hidden="1" customHeight="1" x14ac:dyDescent="0.25">
      <c r="B703" s="264" t="s">
        <v>105</v>
      </c>
      <c r="C703" s="289" t="s">
        <v>150</v>
      </c>
      <c r="D703" s="199"/>
      <c r="E703" s="99" t="s">
        <v>6</v>
      </c>
      <c r="F703" s="207"/>
      <c r="G703" s="207"/>
      <c r="H703" s="101" t="s">
        <v>107</v>
      </c>
      <c r="I703" s="207" t="s">
        <v>152</v>
      </c>
      <c r="J703" s="313" t="s">
        <v>10</v>
      </c>
      <c r="K703" s="314" t="s">
        <v>158</v>
      </c>
      <c r="L703" s="315">
        <v>3</v>
      </c>
      <c r="M703" s="316">
        <v>2</v>
      </c>
      <c r="N703" s="316">
        <v>2</v>
      </c>
      <c r="O703" s="321">
        <v>5</v>
      </c>
      <c r="P703" s="213">
        <v>322</v>
      </c>
      <c r="Q703" s="317" t="s">
        <v>23</v>
      </c>
      <c r="R703" s="439">
        <v>11</v>
      </c>
      <c r="S703" s="459">
        <v>81000</v>
      </c>
      <c r="T703" s="821"/>
      <c r="U703" s="821">
        <v>90000</v>
      </c>
      <c r="V703" s="459">
        <v>90000</v>
      </c>
      <c r="W703" s="459">
        <v>90000</v>
      </c>
    </row>
    <row r="704" spans="2:26" ht="15" hidden="1" customHeight="1" x14ac:dyDescent="0.25">
      <c r="B704" s="264" t="s">
        <v>105</v>
      </c>
      <c r="C704" s="289" t="s">
        <v>150</v>
      </c>
      <c r="D704" s="199"/>
      <c r="E704" s="99" t="s">
        <v>6</v>
      </c>
      <c r="F704" s="207"/>
      <c r="G704" s="207"/>
      <c r="H704" s="101" t="s">
        <v>107</v>
      </c>
      <c r="I704" s="207" t="s">
        <v>152</v>
      </c>
      <c r="J704" s="313" t="s">
        <v>10</v>
      </c>
      <c r="K704" s="314" t="s">
        <v>158</v>
      </c>
      <c r="L704" s="315">
        <v>3</v>
      </c>
      <c r="M704" s="316">
        <v>2</v>
      </c>
      <c r="N704" s="316">
        <v>2</v>
      </c>
      <c r="O704" s="321">
        <v>7</v>
      </c>
      <c r="P704" s="213">
        <v>322</v>
      </c>
      <c r="Q704" s="317" t="s">
        <v>24</v>
      </c>
      <c r="R704" s="439">
        <v>11</v>
      </c>
      <c r="S704" s="459">
        <v>20000</v>
      </c>
      <c r="T704" s="821"/>
      <c r="U704" s="821">
        <v>10000</v>
      </c>
      <c r="V704" s="459">
        <v>10000</v>
      </c>
      <c r="W704" s="459">
        <v>10000</v>
      </c>
    </row>
    <row r="705" spans="2:23" ht="15" hidden="1" customHeight="1" x14ac:dyDescent="0.25">
      <c r="B705" s="264" t="s">
        <v>105</v>
      </c>
      <c r="C705" s="289" t="s">
        <v>150</v>
      </c>
      <c r="D705" s="199"/>
      <c r="E705" s="99" t="s">
        <v>6</v>
      </c>
      <c r="F705" s="207"/>
      <c r="G705" s="207"/>
      <c r="H705" s="101" t="s">
        <v>107</v>
      </c>
      <c r="I705" s="207" t="s">
        <v>152</v>
      </c>
      <c r="J705" s="313" t="s">
        <v>10</v>
      </c>
      <c r="K705" s="314" t="s">
        <v>158</v>
      </c>
      <c r="L705" s="315">
        <v>3</v>
      </c>
      <c r="M705" s="316">
        <v>2</v>
      </c>
      <c r="N705" s="316">
        <v>3</v>
      </c>
      <c r="O705" s="321">
        <v>1</v>
      </c>
      <c r="P705" s="213">
        <v>323</v>
      </c>
      <c r="Q705" s="317" t="s">
        <v>161</v>
      </c>
      <c r="R705" s="439">
        <v>11</v>
      </c>
      <c r="S705" s="459">
        <v>4500000</v>
      </c>
      <c r="T705" s="821"/>
      <c r="U705" s="821">
        <v>4000000</v>
      </c>
      <c r="V705" s="1044">
        <v>3000000</v>
      </c>
      <c r="W705" s="1044">
        <v>3000000</v>
      </c>
    </row>
    <row r="706" spans="2:23" ht="15" hidden="1" customHeight="1" x14ac:dyDescent="0.25">
      <c r="B706" s="264" t="s">
        <v>105</v>
      </c>
      <c r="C706" s="289" t="s">
        <v>150</v>
      </c>
      <c r="D706" s="199"/>
      <c r="E706" s="99" t="s">
        <v>6</v>
      </c>
      <c r="F706" s="207"/>
      <c r="G706" s="207"/>
      <c r="H706" s="101" t="s">
        <v>107</v>
      </c>
      <c r="I706" s="207" t="s">
        <v>152</v>
      </c>
      <c r="J706" s="313" t="s">
        <v>10</v>
      </c>
      <c r="K706" s="314" t="s">
        <v>158</v>
      </c>
      <c r="L706" s="315">
        <v>3</v>
      </c>
      <c r="M706" s="316">
        <v>2</v>
      </c>
      <c r="N706" s="316">
        <v>3</v>
      </c>
      <c r="O706" s="321">
        <v>2</v>
      </c>
      <c r="P706" s="213">
        <v>323</v>
      </c>
      <c r="Q706" s="317" t="s">
        <v>77</v>
      </c>
      <c r="R706" s="439">
        <v>11</v>
      </c>
      <c r="S706" s="459">
        <v>2000000</v>
      </c>
      <c r="T706" s="821"/>
      <c r="U706" s="1041">
        <v>1700000</v>
      </c>
      <c r="V706" s="459">
        <v>2000000</v>
      </c>
      <c r="W706" s="459">
        <v>2000000</v>
      </c>
    </row>
    <row r="707" spans="2:23" ht="15" hidden="1" customHeight="1" x14ac:dyDescent="0.25">
      <c r="B707" s="264" t="s">
        <v>105</v>
      </c>
      <c r="C707" s="289" t="s">
        <v>150</v>
      </c>
      <c r="D707" s="199"/>
      <c r="E707" s="99" t="s">
        <v>6</v>
      </c>
      <c r="F707" s="207"/>
      <c r="G707" s="207"/>
      <c r="H707" s="101" t="s">
        <v>107</v>
      </c>
      <c r="I707" s="207" t="s">
        <v>152</v>
      </c>
      <c r="J707" s="313" t="s">
        <v>10</v>
      </c>
      <c r="K707" s="314" t="s">
        <v>158</v>
      </c>
      <c r="L707" s="315">
        <v>3</v>
      </c>
      <c r="M707" s="316">
        <v>2</v>
      </c>
      <c r="N707" s="316">
        <v>3</v>
      </c>
      <c r="O707" s="321">
        <v>3</v>
      </c>
      <c r="P707" s="213">
        <v>323</v>
      </c>
      <c r="Q707" s="317" t="s">
        <v>26</v>
      </c>
      <c r="R707" s="439">
        <v>11</v>
      </c>
      <c r="S707" s="459">
        <v>160000</v>
      </c>
      <c r="T707" s="821"/>
      <c r="U707" s="821">
        <v>160000</v>
      </c>
      <c r="V707" s="459">
        <v>160000</v>
      </c>
      <c r="W707" s="459">
        <v>160000</v>
      </c>
    </row>
    <row r="708" spans="2:23" ht="15" hidden="1" customHeight="1" x14ac:dyDescent="0.25">
      <c r="B708" s="264" t="s">
        <v>105</v>
      </c>
      <c r="C708" s="289" t="s">
        <v>150</v>
      </c>
      <c r="D708" s="199"/>
      <c r="E708" s="99" t="s">
        <v>6</v>
      </c>
      <c r="F708" s="207"/>
      <c r="G708" s="207"/>
      <c r="H708" s="101" t="s">
        <v>107</v>
      </c>
      <c r="I708" s="207" t="s">
        <v>152</v>
      </c>
      <c r="J708" s="313" t="s">
        <v>10</v>
      </c>
      <c r="K708" s="314" t="s">
        <v>158</v>
      </c>
      <c r="L708" s="315">
        <v>3</v>
      </c>
      <c r="M708" s="316">
        <v>2</v>
      </c>
      <c r="N708" s="316">
        <v>3</v>
      </c>
      <c r="O708" s="321">
        <v>4</v>
      </c>
      <c r="P708" s="213">
        <v>323</v>
      </c>
      <c r="Q708" s="317" t="s">
        <v>44</v>
      </c>
      <c r="R708" s="439">
        <v>11</v>
      </c>
      <c r="S708" s="459">
        <v>900000</v>
      </c>
      <c r="T708" s="821"/>
      <c r="U708" s="821">
        <v>900000</v>
      </c>
      <c r="V708" s="459">
        <v>900000</v>
      </c>
      <c r="W708" s="459">
        <v>900000</v>
      </c>
    </row>
    <row r="709" spans="2:23" ht="15" hidden="1" customHeight="1" x14ac:dyDescent="0.25">
      <c r="B709" s="264" t="s">
        <v>105</v>
      </c>
      <c r="C709" s="289" t="s">
        <v>150</v>
      </c>
      <c r="D709" s="199"/>
      <c r="E709" s="99" t="s">
        <v>6</v>
      </c>
      <c r="F709" s="207"/>
      <c r="G709" s="207"/>
      <c r="H709" s="101" t="s">
        <v>107</v>
      </c>
      <c r="I709" s="207" t="s">
        <v>152</v>
      </c>
      <c r="J709" s="313" t="s">
        <v>10</v>
      </c>
      <c r="K709" s="314" t="s">
        <v>158</v>
      </c>
      <c r="L709" s="315">
        <v>3</v>
      </c>
      <c r="M709" s="316">
        <v>2</v>
      </c>
      <c r="N709" s="316">
        <v>3</v>
      </c>
      <c r="O709" s="321">
        <v>5</v>
      </c>
      <c r="P709" s="213">
        <v>323</v>
      </c>
      <c r="Q709" s="317" t="s">
        <v>28</v>
      </c>
      <c r="R709" s="439">
        <v>11</v>
      </c>
      <c r="S709" s="459">
        <v>1000000</v>
      </c>
      <c r="T709" s="821"/>
      <c r="U709" s="821">
        <v>1000000</v>
      </c>
      <c r="V709" s="459">
        <v>1000000</v>
      </c>
      <c r="W709" s="459">
        <v>1000000</v>
      </c>
    </row>
    <row r="710" spans="2:23" ht="15" hidden="1" customHeight="1" x14ac:dyDescent="0.25">
      <c r="B710" s="264" t="s">
        <v>105</v>
      </c>
      <c r="C710" s="289" t="s">
        <v>150</v>
      </c>
      <c r="D710" s="199"/>
      <c r="E710" s="99" t="s">
        <v>6</v>
      </c>
      <c r="F710" s="207"/>
      <c r="G710" s="207"/>
      <c r="H710" s="101" t="s">
        <v>107</v>
      </c>
      <c r="I710" s="207" t="s">
        <v>152</v>
      </c>
      <c r="J710" s="313" t="s">
        <v>10</v>
      </c>
      <c r="K710" s="314" t="s">
        <v>158</v>
      </c>
      <c r="L710" s="315">
        <v>3</v>
      </c>
      <c r="M710" s="316">
        <v>2</v>
      </c>
      <c r="N710" s="316">
        <v>3</v>
      </c>
      <c r="O710" s="321">
        <v>6</v>
      </c>
      <c r="P710" s="213">
        <v>323</v>
      </c>
      <c r="Q710" s="317" t="s">
        <v>29</v>
      </c>
      <c r="R710" s="439">
        <v>11</v>
      </c>
      <c r="S710" s="459">
        <v>240000</v>
      </c>
      <c r="T710" s="821"/>
      <c r="U710" s="821">
        <v>240000</v>
      </c>
      <c r="V710" s="459">
        <v>240000</v>
      </c>
      <c r="W710" s="459">
        <v>240000</v>
      </c>
    </row>
    <row r="711" spans="2:23" ht="15" hidden="1" customHeight="1" x14ac:dyDescent="0.25">
      <c r="B711" s="264" t="s">
        <v>105</v>
      </c>
      <c r="C711" s="289" t="s">
        <v>150</v>
      </c>
      <c r="D711" s="199"/>
      <c r="E711" s="99" t="s">
        <v>6</v>
      </c>
      <c r="F711" s="207"/>
      <c r="G711" s="207"/>
      <c r="H711" s="101" t="s">
        <v>107</v>
      </c>
      <c r="I711" s="207" t="s">
        <v>152</v>
      </c>
      <c r="J711" s="313" t="s">
        <v>10</v>
      </c>
      <c r="K711" s="314" t="s">
        <v>158</v>
      </c>
      <c r="L711" s="315">
        <v>3</v>
      </c>
      <c r="M711" s="316">
        <v>2</v>
      </c>
      <c r="N711" s="316">
        <v>3</v>
      </c>
      <c r="O711" s="321">
        <v>7</v>
      </c>
      <c r="P711" s="213">
        <v>323</v>
      </c>
      <c r="Q711" s="225" t="s">
        <v>30</v>
      </c>
      <c r="R711" s="439">
        <v>11</v>
      </c>
      <c r="S711" s="459">
        <v>300000</v>
      </c>
      <c r="T711" s="821"/>
      <c r="U711" s="821">
        <v>400000</v>
      </c>
      <c r="V711" s="459">
        <v>400000</v>
      </c>
      <c r="W711" s="459">
        <v>400000</v>
      </c>
    </row>
    <row r="712" spans="2:23" ht="15" hidden="1" customHeight="1" x14ac:dyDescent="0.25">
      <c r="B712" s="264" t="s">
        <v>105</v>
      </c>
      <c r="C712" s="289" t="s">
        <v>150</v>
      </c>
      <c r="D712" s="199"/>
      <c r="E712" s="99" t="s">
        <v>6</v>
      </c>
      <c r="F712" s="207"/>
      <c r="G712" s="207"/>
      <c r="H712" s="101" t="s">
        <v>107</v>
      </c>
      <c r="I712" s="207" t="s">
        <v>152</v>
      </c>
      <c r="J712" s="313" t="s">
        <v>10</v>
      </c>
      <c r="K712" s="314" t="s">
        <v>158</v>
      </c>
      <c r="L712" s="315">
        <v>3</v>
      </c>
      <c r="M712" s="316">
        <v>2</v>
      </c>
      <c r="N712" s="316">
        <v>3</v>
      </c>
      <c r="O712" s="321">
        <v>8</v>
      </c>
      <c r="P712" s="213">
        <v>323</v>
      </c>
      <c r="Q712" s="317" t="s">
        <v>38</v>
      </c>
      <c r="R712" s="439">
        <v>11</v>
      </c>
      <c r="S712" s="459">
        <v>5000000</v>
      </c>
      <c r="T712" s="821"/>
      <c r="U712" s="821">
        <v>4000000</v>
      </c>
      <c r="V712" s="1044">
        <v>3000000</v>
      </c>
      <c r="W712" s="1044">
        <v>3000000</v>
      </c>
    </row>
    <row r="713" spans="2:23" ht="15" hidden="1" customHeight="1" x14ac:dyDescent="0.25">
      <c r="B713" s="264" t="s">
        <v>105</v>
      </c>
      <c r="C713" s="289" t="s">
        <v>150</v>
      </c>
      <c r="D713" s="199"/>
      <c r="E713" s="99" t="s">
        <v>6</v>
      </c>
      <c r="F713" s="207"/>
      <c r="G713" s="207"/>
      <c r="H713" s="101" t="s">
        <v>107</v>
      </c>
      <c r="I713" s="207" t="s">
        <v>152</v>
      </c>
      <c r="J713" s="313" t="s">
        <v>10</v>
      </c>
      <c r="K713" s="314" t="s">
        <v>158</v>
      </c>
      <c r="L713" s="315">
        <v>3</v>
      </c>
      <c r="M713" s="316">
        <v>2</v>
      </c>
      <c r="N713" s="316">
        <v>3</v>
      </c>
      <c r="O713" s="321">
        <v>9</v>
      </c>
      <c r="P713" s="213">
        <v>323</v>
      </c>
      <c r="Q713" s="317" t="s">
        <v>45</v>
      </c>
      <c r="R713" s="439">
        <v>11</v>
      </c>
      <c r="S713" s="459">
        <v>2000000</v>
      </c>
      <c r="T713" s="821"/>
      <c r="U713" s="821">
        <v>2000000</v>
      </c>
      <c r="V713" s="459">
        <v>2000000</v>
      </c>
      <c r="W713" s="459">
        <v>2000000</v>
      </c>
    </row>
    <row r="714" spans="2:23" ht="15" hidden="1" customHeight="1" x14ac:dyDescent="0.25">
      <c r="B714" s="264" t="s">
        <v>105</v>
      </c>
      <c r="C714" s="289" t="s">
        <v>150</v>
      </c>
      <c r="D714" s="199"/>
      <c r="E714" s="99" t="s">
        <v>6</v>
      </c>
      <c r="F714" s="207"/>
      <c r="G714" s="207"/>
      <c r="H714" s="101" t="s">
        <v>107</v>
      </c>
      <c r="I714" s="207" t="s">
        <v>152</v>
      </c>
      <c r="J714" s="313" t="s">
        <v>10</v>
      </c>
      <c r="K714" s="314" t="s">
        <v>158</v>
      </c>
      <c r="L714" s="315">
        <v>3</v>
      </c>
      <c r="M714" s="316">
        <v>2</v>
      </c>
      <c r="N714" s="316">
        <v>4</v>
      </c>
      <c r="O714" s="321">
        <v>1</v>
      </c>
      <c r="P714" s="213">
        <v>324</v>
      </c>
      <c r="Q714" s="317" t="s">
        <v>47</v>
      </c>
      <c r="R714" s="439">
        <v>11</v>
      </c>
      <c r="S714" s="459">
        <v>8000</v>
      </c>
      <c r="T714" s="821"/>
      <c r="U714" s="821">
        <v>10000</v>
      </c>
      <c r="V714" s="459">
        <v>10000</v>
      </c>
      <c r="W714" s="459">
        <v>10000</v>
      </c>
    </row>
    <row r="715" spans="2:23" ht="15" hidden="1" customHeight="1" x14ac:dyDescent="0.25">
      <c r="B715" s="264" t="s">
        <v>105</v>
      </c>
      <c r="C715" s="289" t="s">
        <v>150</v>
      </c>
      <c r="D715" s="199"/>
      <c r="E715" s="99" t="s">
        <v>6</v>
      </c>
      <c r="F715" s="207"/>
      <c r="G715" s="207"/>
      <c r="H715" s="101" t="s">
        <v>107</v>
      </c>
      <c r="I715" s="207" t="s">
        <v>152</v>
      </c>
      <c r="J715" s="313" t="s">
        <v>10</v>
      </c>
      <c r="K715" s="314" t="s">
        <v>158</v>
      </c>
      <c r="L715" s="315">
        <v>3</v>
      </c>
      <c r="M715" s="316">
        <v>2</v>
      </c>
      <c r="N715" s="316">
        <v>9</v>
      </c>
      <c r="O715" s="321">
        <v>1</v>
      </c>
      <c r="P715" s="213">
        <v>329</v>
      </c>
      <c r="Q715" s="317" t="s">
        <v>39</v>
      </c>
      <c r="R715" s="439">
        <v>11</v>
      </c>
      <c r="S715" s="459">
        <v>100000</v>
      </c>
      <c r="T715" s="821"/>
      <c r="U715" s="821">
        <v>100000</v>
      </c>
      <c r="V715" s="459">
        <v>100000</v>
      </c>
      <c r="W715" s="459">
        <v>100000</v>
      </c>
    </row>
    <row r="716" spans="2:23" ht="15" hidden="1" customHeight="1" x14ac:dyDescent="0.25">
      <c r="B716" s="264" t="s">
        <v>105</v>
      </c>
      <c r="C716" s="289" t="s">
        <v>150</v>
      </c>
      <c r="D716" s="199"/>
      <c r="E716" s="99" t="s">
        <v>6</v>
      </c>
      <c r="F716" s="207"/>
      <c r="G716" s="207"/>
      <c r="H716" s="101" t="s">
        <v>107</v>
      </c>
      <c r="I716" s="207" t="s">
        <v>152</v>
      </c>
      <c r="J716" s="313" t="s">
        <v>10</v>
      </c>
      <c r="K716" s="314" t="s">
        <v>158</v>
      </c>
      <c r="L716" s="315">
        <v>3</v>
      </c>
      <c r="M716" s="316">
        <v>2</v>
      </c>
      <c r="N716" s="316">
        <v>9</v>
      </c>
      <c r="O716" s="321">
        <v>2</v>
      </c>
      <c r="P716" s="213">
        <v>329</v>
      </c>
      <c r="Q716" s="317" t="s">
        <v>142</v>
      </c>
      <c r="R716" s="439">
        <v>11</v>
      </c>
      <c r="S716" s="459">
        <v>200000</v>
      </c>
      <c r="T716" s="821"/>
      <c r="U716" s="821">
        <v>200000</v>
      </c>
      <c r="V716" s="459">
        <v>200000</v>
      </c>
      <c r="W716" s="459">
        <v>200000</v>
      </c>
    </row>
    <row r="717" spans="2:23" ht="15" hidden="1" customHeight="1" x14ac:dyDescent="0.25">
      <c r="B717" s="264" t="s">
        <v>105</v>
      </c>
      <c r="C717" s="289" t="s">
        <v>150</v>
      </c>
      <c r="D717" s="199"/>
      <c r="E717" s="99" t="s">
        <v>6</v>
      </c>
      <c r="F717" s="207"/>
      <c r="G717" s="207"/>
      <c r="H717" s="101" t="s">
        <v>107</v>
      </c>
      <c r="I717" s="207" t="s">
        <v>152</v>
      </c>
      <c r="J717" s="313" t="s">
        <v>10</v>
      </c>
      <c r="K717" s="314" t="s">
        <v>158</v>
      </c>
      <c r="L717" s="315">
        <v>3</v>
      </c>
      <c r="M717" s="316">
        <v>2</v>
      </c>
      <c r="N717" s="316">
        <v>9</v>
      </c>
      <c r="O717" s="321">
        <v>3</v>
      </c>
      <c r="P717" s="213">
        <v>329</v>
      </c>
      <c r="Q717" s="317" t="s">
        <v>32</v>
      </c>
      <c r="R717" s="439">
        <v>11</v>
      </c>
      <c r="S717" s="459">
        <v>30000</v>
      </c>
      <c r="T717" s="821"/>
      <c r="U717" s="821">
        <v>30000</v>
      </c>
      <c r="V717" s="459">
        <v>30000</v>
      </c>
      <c r="W717" s="459">
        <v>30000</v>
      </c>
    </row>
    <row r="718" spans="2:23" ht="15" hidden="1" customHeight="1" x14ac:dyDescent="0.25">
      <c r="B718" s="264" t="s">
        <v>105</v>
      </c>
      <c r="C718" s="289" t="s">
        <v>150</v>
      </c>
      <c r="D718" s="199"/>
      <c r="E718" s="99" t="s">
        <v>6</v>
      </c>
      <c r="F718" s="207"/>
      <c r="G718" s="207"/>
      <c r="H718" s="101" t="s">
        <v>107</v>
      </c>
      <c r="I718" s="207" t="s">
        <v>152</v>
      </c>
      <c r="J718" s="313" t="s">
        <v>10</v>
      </c>
      <c r="K718" s="314" t="s">
        <v>158</v>
      </c>
      <c r="L718" s="315">
        <v>3</v>
      </c>
      <c r="M718" s="316">
        <v>2</v>
      </c>
      <c r="N718" s="316">
        <v>9</v>
      </c>
      <c r="O718" s="321">
        <v>4</v>
      </c>
      <c r="P718" s="213">
        <v>329</v>
      </c>
      <c r="Q718" s="317" t="s">
        <v>40</v>
      </c>
      <c r="R718" s="439">
        <v>11</v>
      </c>
      <c r="S718" s="459">
        <v>65000</v>
      </c>
      <c r="T718" s="821"/>
      <c r="U718" s="821">
        <v>70000</v>
      </c>
      <c r="V718" s="459">
        <v>70000</v>
      </c>
      <c r="W718" s="459">
        <v>70000</v>
      </c>
    </row>
    <row r="719" spans="2:23" ht="15" hidden="1" customHeight="1" x14ac:dyDescent="0.25">
      <c r="B719" s="264" t="s">
        <v>105</v>
      </c>
      <c r="C719" s="289" t="s">
        <v>150</v>
      </c>
      <c r="D719" s="199"/>
      <c r="E719" s="99" t="s">
        <v>6</v>
      </c>
      <c r="F719" s="207"/>
      <c r="G719" s="207"/>
      <c r="H719" s="101" t="s">
        <v>107</v>
      </c>
      <c r="I719" s="207" t="s">
        <v>152</v>
      </c>
      <c r="J719" s="313" t="s">
        <v>10</v>
      </c>
      <c r="K719" s="314" t="s">
        <v>158</v>
      </c>
      <c r="L719" s="315">
        <v>3</v>
      </c>
      <c r="M719" s="316">
        <v>2</v>
      </c>
      <c r="N719" s="316">
        <v>9</v>
      </c>
      <c r="O719" s="321">
        <v>5</v>
      </c>
      <c r="P719" s="213">
        <v>329</v>
      </c>
      <c r="Q719" s="317" t="s">
        <v>162</v>
      </c>
      <c r="R719" s="439">
        <v>11</v>
      </c>
      <c r="S719" s="459">
        <v>65000</v>
      </c>
      <c r="T719" s="821"/>
      <c r="U719" s="821">
        <v>65000</v>
      </c>
      <c r="V719" s="459">
        <v>65000</v>
      </c>
      <c r="W719" s="459">
        <v>65000</v>
      </c>
    </row>
    <row r="720" spans="2:23" ht="15" hidden="1" customHeight="1" x14ac:dyDescent="0.25">
      <c r="B720" s="264" t="s">
        <v>105</v>
      </c>
      <c r="C720" s="289" t="s">
        <v>150</v>
      </c>
      <c r="D720" s="199"/>
      <c r="E720" s="99" t="s">
        <v>6</v>
      </c>
      <c r="F720" s="207"/>
      <c r="G720" s="207"/>
      <c r="H720" s="101" t="s">
        <v>107</v>
      </c>
      <c r="I720" s="207" t="s">
        <v>152</v>
      </c>
      <c r="J720" s="313" t="s">
        <v>10</v>
      </c>
      <c r="K720" s="314" t="s">
        <v>158</v>
      </c>
      <c r="L720" s="315">
        <v>3</v>
      </c>
      <c r="M720" s="316">
        <v>2</v>
      </c>
      <c r="N720" s="316">
        <v>9</v>
      </c>
      <c r="O720" s="321">
        <v>9</v>
      </c>
      <c r="P720" s="213">
        <v>329</v>
      </c>
      <c r="Q720" s="317" t="s">
        <v>84</v>
      </c>
      <c r="R720" s="439">
        <v>11</v>
      </c>
      <c r="S720" s="459">
        <v>24000</v>
      </c>
      <c r="T720" s="821"/>
      <c r="U720" s="821">
        <v>30000</v>
      </c>
      <c r="V720" s="459">
        <v>30000</v>
      </c>
      <c r="W720" s="459">
        <v>30000</v>
      </c>
    </row>
    <row r="721" spans="2:23" ht="15" hidden="1" customHeight="1" x14ac:dyDescent="0.25">
      <c r="B721" s="264" t="s">
        <v>105</v>
      </c>
      <c r="C721" s="289" t="s">
        <v>150</v>
      </c>
      <c r="D721" s="199"/>
      <c r="E721" s="99" t="s">
        <v>6</v>
      </c>
      <c r="F721" s="207"/>
      <c r="G721" s="207"/>
      <c r="H721" s="101" t="s">
        <v>107</v>
      </c>
      <c r="I721" s="207" t="s">
        <v>152</v>
      </c>
      <c r="J721" s="313" t="s">
        <v>10</v>
      </c>
      <c r="K721" s="314" t="s">
        <v>158</v>
      </c>
      <c r="L721" s="315">
        <v>3</v>
      </c>
      <c r="M721" s="316">
        <v>4</v>
      </c>
      <c r="N721" s="316">
        <v>3</v>
      </c>
      <c r="O721" s="321">
        <v>1</v>
      </c>
      <c r="P721" s="213">
        <v>343</v>
      </c>
      <c r="Q721" s="214" t="s">
        <v>33</v>
      </c>
      <c r="R721" s="439">
        <v>11</v>
      </c>
      <c r="S721" s="459">
        <v>8000</v>
      </c>
      <c r="T721" s="821"/>
      <c r="U721" s="821">
        <v>10000</v>
      </c>
      <c r="V721" s="459">
        <v>10000</v>
      </c>
      <c r="W721" s="459">
        <v>10000</v>
      </c>
    </row>
    <row r="722" spans="2:23" ht="15" hidden="1" customHeight="1" x14ac:dyDescent="0.25">
      <c r="B722" s="264" t="s">
        <v>105</v>
      </c>
      <c r="C722" s="289" t="s">
        <v>150</v>
      </c>
      <c r="D722" s="199"/>
      <c r="E722" s="99" t="s">
        <v>6</v>
      </c>
      <c r="F722" s="207"/>
      <c r="G722" s="207"/>
      <c r="H722" s="101" t="s">
        <v>107</v>
      </c>
      <c r="I722" s="207" t="s">
        <v>152</v>
      </c>
      <c r="J722" s="313" t="s">
        <v>10</v>
      </c>
      <c r="K722" s="314" t="s">
        <v>158</v>
      </c>
      <c r="L722" s="315">
        <v>3</v>
      </c>
      <c r="M722" s="316">
        <v>4</v>
      </c>
      <c r="N722" s="316">
        <v>3</v>
      </c>
      <c r="O722" s="321">
        <v>3</v>
      </c>
      <c r="P722" s="213">
        <v>343</v>
      </c>
      <c r="Q722" s="317" t="s">
        <v>34</v>
      </c>
      <c r="R722" s="439">
        <v>11</v>
      </c>
      <c r="S722" s="459">
        <v>8000</v>
      </c>
      <c r="T722" s="821"/>
      <c r="U722" s="821">
        <v>10000</v>
      </c>
      <c r="V722" s="459">
        <v>10000</v>
      </c>
      <c r="W722" s="459">
        <v>10000</v>
      </c>
    </row>
    <row r="723" spans="2:23" ht="15" hidden="1" customHeight="1" x14ac:dyDescent="0.25">
      <c r="B723" s="264" t="s">
        <v>105</v>
      </c>
      <c r="C723" s="289" t="s">
        <v>150</v>
      </c>
      <c r="D723" s="199"/>
      <c r="E723" s="99" t="s">
        <v>6</v>
      </c>
      <c r="F723" s="207"/>
      <c r="G723" s="207"/>
      <c r="H723" s="101" t="s">
        <v>107</v>
      </c>
      <c r="I723" s="207" t="s">
        <v>152</v>
      </c>
      <c r="J723" s="313" t="s">
        <v>10</v>
      </c>
      <c r="K723" s="314" t="s">
        <v>158</v>
      </c>
      <c r="L723" s="318">
        <v>3</v>
      </c>
      <c r="M723" s="166">
        <v>4</v>
      </c>
      <c r="N723" s="166">
        <v>3</v>
      </c>
      <c r="O723" s="319">
        <v>4</v>
      </c>
      <c r="P723" s="213">
        <v>343</v>
      </c>
      <c r="Q723" s="317" t="s">
        <v>35</v>
      </c>
      <c r="R723" s="439">
        <v>11</v>
      </c>
      <c r="S723" s="459">
        <v>10000</v>
      </c>
      <c r="T723" s="821"/>
      <c r="U723" s="821">
        <v>10000</v>
      </c>
      <c r="V723" s="459">
        <v>10000</v>
      </c>
      <c r="W723" s="459">
        <v>10000</v>
      </c>
    </row>
    <row r="724" spans="2:23" ht="30" hidden="1" customHeight="1" x14ac:dyDescent="0.25">
      <c r="B724" s="264" t="s">
        <v>105</v>
      </c>
      <c r="C724" s="281" t="s">
        <v>150</v>
      </c>
      <c r="D724" s="199"/>
      <c r="E724" s="99" t="s">
        <v>6</v>
      </c>
      <c r="F724" s="99" t="s">
        <v>7</v>
      </c>
      <c r="G724" s="99" t="s">
        <v>8</v>
      </c>
      <c r="H724" s="101" t="s">
        <v>107</v>
      </c>
      <c r="I724" s="200" t="s">
        <v>152</v>
      </c>
      <c r="J724" s="307" t="s">
        <v>10</v>
      </c>
      <c r="K724" s="308" t="s">
        <v>158</v>
      </c>
      <c r="L724" s="309"/>
      <c r="M724" s="310"/>
      <c r="N724" s="310"/>
      <c r="O724" s="310"/>
      <c r="P724" s="311"/>
      <c r="Q724" s="312" t="s">
        <v>159</v>
      </c>
      <c r="R724" s="446">
        <v>52</v>
      </c>
      <c r="S724" s="472">
        <f>SUM(S725:S731)</f>
        <v>1687757</v>
      </c>
      <c r="T724" s="472">
        <f t="shared" ref="T724" si="396">SUM(T725:T731)</f>
        <v>0</v>
      </c>
      <c r="U724" s="472">
        <f t="shared" ref="U724" si="397">SUM(U725:U731)</f>
        <v>1500000</v>
      </c>
      <c r="V724" s="472">
        <f t="shared" ref="V724" si="398">SUM(V725:V731)</f>
        <v>1300000</v>
      </c>
      <c r="W724" s="472">
        <f t="shared" ref="W724" si="399">SUM(W725:W731)</f>
        <v>1300000</v>
      </c>
    </row>
    <row r="725" spans="2:23" ht="15" hidden="1" customHeight="1" x14ac:dyDescent="0.25">
      <c r="B725" s="564" t="s">
        <v>105</v>
      </c>
      <c r="C725" s="565" t="s">
        <v>150</v>
      </c>
      <c r="D725" s="323"/>
      <c r="E725" s="99" t="s">
        <v>6</v>
      </c>
      <c r="F725" s="99"/>
      <c r="G725" s="99"/>
      <c r="H725" s="101" t="s">
        <v>107</v>
      </c>
      <c r="I725" s="564" t="s">
        <v>152</v>
      </c>
      <c r="J725" s="291" t="s">
        <v>10</v>
      </c>
      <c r="K725" s="324" t="s">
        <v>158</v>
      </c>
      <c r="L725" s="324">
        <v>3</v>
      </c>
      <c r="M725" s="325">
        <v>2</v>
      </c>
      <c r="N725" s="325">
        <v>2</v>
      </c>
      <c r="O725" s="325">
        <v>3</v>
      </c>
      <c r="P725" s="292">
        <v>322</v>
      </c>
      <c r="Q725" s="317" t="s">
        <v>76</v>
      </c>
      <c r="R725" s="441">
        <v>52</v>
      </c>
      <c r="S725" s="459"/>
      <c r="T725" s="821"/>
      <c r="U725" s="821"/>
      <c r="V725" s="459"/>
      <c r="W725" s="459"/>
    </row>
    <row r="726" spans="2:23" ht="15" hidden="1" customHeight="1" x14ac:dyDescent="0.25">
      <c r="B726" s="264" t="s">
        <v>105</v>
      </c>
      <c r="C726" s="289" t="s">
        <v>150</v>
      </c>
      <c r="D726" s="323"/>
      <c r="E726" s="99" t="s">
        <v>6</v>
      </c>
      <c r="F726" s="207"/>
      <c r="G726" s="207"/>
      <c r="H726" s="101" t="s">
        <v>107</v>
      </c>
      <c r="I726" s="207" t="s">
        <v>152</v>
      </c>
      <c r="J726" s="291" t="s">
        <v>10</v>
      </c>
      <c r="K726" s="292" t="s">
        <v>158</v>
      </c>
      <c r="L726" s="324">
        <v>3</v>
      </c>
      <c r="M726" s="325">
        <v>2</v>
      </c>
      <c r="N726" s="325">
        <v>3</v>
      </c>
      <c r="O726" s="325">
        <v>1</v>
      </c>
      <c r="P726" s="209">
        <v>323</v>
      </c>
      <c r="Q726" s="317" t="s">
        <v>161</v>
      </c>
      <c r="R726" s="441">
        <v>52</v>
      </c>
      <c r="S726" s="459"/>
      <c r="T726" s="821"/>
      <c r="U726" s="821"/>
      <c r="V726" s="459"/>
      <c r="W726" s="459"/>
    </row>
    <row r="727" spans="2:23" ht="15" hidden="1" customHeight="1" x14ac:dyDescent="0.25">
      <c r="B727" s="264" t="s">
        <v>105</v>
      </c>
      <c r="C727" s="289" t="s">
        <v>150</v>
      </c>
      <c r="D727" s="199"/>
      <c r="E727" s="99" t="s">
        <v>6</v>
      </c>
      <c r="F727" s="207"/>
      <c r="G727" s="207"/>
      <c r="H727" s="101" t="s">
        <v>107</v>
      </c>
      <c r="I727" s="207" t="s">
        <v>152</v>
      </c>
      <c r="J727" s="291" t="s">
        <v>10</v>
      </c>
      <c r="K727" s="292" t="s">
        <v>158</v>
      </c>
      <c r="L727" s="318">
        <v>3</v>
      </c>
      <c r="M727" s="166">
        <v>2</v>
      </c>
      <c r="N727" s="166">
        <v>3</v>
      </c>
      <c r="O727" s="326">
        <v>2</v>
      </c>
      <c r="P727" s="213">
        <v>323</v>
      </c>
      <c r="Q727" s="317" t="s">
        <v>77</v>
      </c>
      <c r="R727" s="441">
        <v>52</v>
      </c>
      <c r="S727" s="459">
        <v>500000</v>
      </c>
      <c r="T727" s="821"/>
      <c r="U727" s="821">
        <v>500000</v>
      </c>
      <c r="V727" s="459">
        <v>300000</v>
      </c>
      <c r="W727" s="459">
        <v>300000</v>
      </c>
    </row>
    <row r="728" spans="2:23" ht="15" hidden="1" customHeight="1" x14ac:dyDescent="0.25">
      <c r="B728" s="566" t="s">
        <v>105</v>
      </c>
      <c r="C728" s="567" t="s">
        <v>150</v>
      </c>
      <c r="D728" s="199"/>
      <c r="E728" s="99" t="s">
        <v>6</v>
      </c>
      <c r="F728" s="207"/>
      <c r="G728" s="207"/>
      <c r="H728" s="101" t="s">
        <v>107</v>
      </c>
      <c r="I728" s="462" t="s">
        <v>152</v>
      </c>
      <c r="J728" s="291" t="s">
        <v>10</v>
      </c>
      <c r="K728" s="292" t="s">
        <v>158</v>
      </c>
      <c r="L728" s="318">
        <v>3</v>
      </c>
      <c r="M728" s="166">
        <v>2</v>
      </c>
      <c r="N728" s="166">
        <v>3</v>
      </c>
      <c r="O728" s="326">
        <v>5</v>
      </c>
      <c r="P728" s="213">
        <v>323</v>
      </c>
      <c r="Q728" s="317" t="s">
        <v>28</v>
      </c>
      <c r="R728" s="441">
        <v>52</v>
      </c>
      <c r="S728" s="459"/>
      <c r="T728" s="821"/>
      <c r="U728" s="821"/>
      <c r="V728" s="459"/>
      <c r="W728" s="459"/>
    </row>
    <row r="729" spans="2:23" ht="15" hidden="1" customHeight="1" x14ac:dyDescent="0.25">
      <c r="B729" s="264" t="s">
        <v>105</v>
      </c>
      <c r="C729" s="289" t="s">
        <v>150</v>
      </c>
      <c r="D729" s="199"/>
      <c r="E729" s="99" t="s">
        <v>6</v>
      </c>
      <c r="F729" s="207"/>
      <c r="G729" s="207"/>
      <c r="H729" s="101" t="s">
        <v>107</v>
      </c>
      <c r="I729" s="207" t="s">
        <v>152</v>
      </c>
      <c r="J729" s="291" t="s">
        <v>10</v>
      </c>
      <c r="K729" s="327" t="s">
        <v>158</v>
      </c>
      <c r="L729" s="328">
        <v>3</v>
      </c>
      <c r="M729" s="319">
        <v>2</v>
      </c>
      <c r="N729" s="319">
        <v>3</v>
      </c>
      <c r="O729" s="326">
        <v>8</v>
      </c>
      <c r="P729" s="209">
        <v>323</v>
      </c>
      <c r="Q729" s="329" t="s">
        <v>38</v>
      </c>
      <c r="R729" s="441">
        <v>52</v>
      </c>
      <c r="S729" s="459">
        <v>500000</v>
      </c>
      <c r="T729" s="821"/>
      <c r="U729" s="821">
        <v>300000</v>
      </c>
      <c r="V729" s="459">
        <v>300000</v>
      </c>
      <c r="W729" s="459">
        <v>300000</v>
      </c>
    </row>
    <row r="730" spans="2:23" ht="15" hidden="1" customHeight="1" x14ac:dyDescent="0.25">
      <c r="B730" s="264" t="s">
        <v>105</v>
      </c>
      <c r="C730" s="289" t="s">
        <v>150</v>
      </c>
      <c r="D730" s="199"/>
      <c r="E730" s="99" t="s">
        <v>6</v>
      </c>
      <c r="F730" s="207"/>
      <c r="G730" s="207"/>
      <c r="H730" s="101" t="s">
        <v>107</v>
      </c>
      <c r="I730" s="207" t="s">
        <v>152</v>
      </c>
      <c r="J730" s="291" t="s">
        <v>10</v>
      </c>
      <c r="K730" s="327" t="s">
        <v>158</v>
      </c>
      <c r="L730" s="328">
        <v>3</v>
      </c>
      <c r="M730" s="319">
        <v>2</v>
      </c>
      <c r="N730" s="319">
        <v>4</v>
      </c>
      <c r="O730" s="319">
        <v>1</v>
      </c>
      <c r="P730" s="209">
        <v>324</v>
      </c>
      <c r="Q730" s="329" t="s">
        <v>47</v>
      </c>
      <c r="R730" s="441">
        <v>52</v>
      </c>
      <c r="S730" s="459">
        <v>687757</v>
      </c>
      <c r="T730" s="821"/>
      <c r="U730" s="821">
        <v>700000</v>
      </c>
      <c r="V730" s="459">
        <v>700000</v>
      </c>
      <c r="W730" s="459">
        <v>700000</v>
      </c>
    </row>
    <row r="731" spans="2:23" ht="15" hidden="1" customHeight="1" x14ac:dyDescent="0.25">
      <c r="B731" s="566" t="s">
        <v>105</v>
      </c>
      <c r="C731" s="567" t="s">
        <v>150</v>
      </c>
      <c r="D731" s="199"/>
      <c r="E731" s="99" t="s">
        <v>6</v>
      </c>
      <c r="F731" s="207"/>
      <c r="G731" s="207"/>
      <c r="H731" s="101" t="s">
        <v>107</v>
      </c>
      <c r="I731" s="462" t="s">
        <v>152</v>
      </c>
      <c r="J731" s="291" t="s">
        <v>10</v>
      </c>
      <c r="K731" s="292" t="s">
        <v>158</v>
      </c>
      <c r="L731" s="328">
        <v>3</v>
      </c>
      <c r="M731" s="319">
        <v>2</v>
      </c>
      <c r="N731" s="319">
        <v>9</v>
      </c>
      <c r="O731" s="319">
        <v>4</v>
      </c>
      <c r="P731" s="209">
        <v>329</v>
      </c>
      <c r="Q731" s="317" t="s">
        <v>40</v>
      </c>
      <c r="R731" s="441">
        <v>52</v>
      </c>
      <c r="S731" s="459"/>
      <c r="T731" s="821"/>
      <c r="U731" s="821"/>
      <c r="V731" s="459"/>
      <c r="W731" s="459"/>
    </row>
    <row r="732" spans="2:23" ht="26.25" hidden="1" customHeight="1" x14ac:dyDescent="0.25">
      <c r="B732" s="264" t="s">
        <v>105</v>
      </c>
      <c r="C732" s="281" t="s">
        <v>150</v>
      </c>
      <c r="D732" s="199"/>
      <c r="E732" s="99" t="s">
        <v>6</v>
      </c>
      <c r="F732" s="99" t="s">
        <v>7</v>
      </c>
      <c r="G732" s="99" t="s">
        <v>8</v>
      </c>
      <c r="H732" s="101" t="s">
        <v>107</v>
      </c>
      <c r="I732" s="200" t="s">
        <v>152</v>
      </c>
      <c r="J732" s="307" t="s">
        <v>10</v>
      </c>
      <c r="K732" s="308" t="s">
        <v>158</v>
      </c>
      <c r="L732" s="309"/>
      <c r="M732" s="310"/>
      <c r="N732" s="310"/>
      <c r="O732" s="310"/>
      <c r="P732" s="311"/>
      <c r="Q732" s="312" t="s">
        <v>159</v>
      </c>
      <c r="R732" s="447">
        <v>61</v>
      </c>
      <c r="S732" s="472">
        <f>SUM(S733:S734)</f>
        <v>0</v>
      </c>
      <c r="T732" s="472">
        <f t="shared" ref="T732" si="400">SUM(T733:T734)</f>
        <v>0</v>
      </c>
      <c r="U732" s="472">
        <f t="shared" ref="U732" si="401">SUM(U733:U734)</f>
        <v>0</v>
      </c>
      <c r="V732" s="472">
        <f t="shared" ref="V732" si="402">SUM(V733:V734)</f>
        <v>0</v>
      </c>
      <c r="W732" s="472">
        <f t="shared" ref="W732" si="403">SUM(W733:W734)</f>
        <v>0</v>
      </c>
    </row>
    <row r="733" spans="2:23" ht="15" hidden="1" customHeight="1" x14ac:dyDescent="0.25">
      <c r="B733" s="264" t="s">
        <v>105</v>
      </c>
      <c r="C733" s="289" t="s">
        <v>150</v>
      </c>
      <c r="D733" s="199"/>
      <c r="E733" s="99" t="s">
        <v>6</v>
      </c>
      <c r="F733" s="207"/>
      <c r="G733" s="207"/>
      <c r="H733" s="101" t="s">
        <v>107</v>
      </c>
      <c r="I733" s="207" t="s">
        <v>152</v>
      </c>
      <c r="J733" s="291" t="s">
        <v>10</v>
      </c>
      <c r="K733" s="292" t="s">
        <v>158</v>
      </c>
      <c r="L733" s="318">
        <v>3</v>
      </c>
      <c r="M733" s="166">
        <v>2</v>
      </c>
      <c r="N733" s="166">
        <v>3</v>
      </c>
      <c r="O733" s="319">
        <v>2</v>
      </c>
      <c r="P733" s="213">
        <v>323</v>
      </c>
      <c r="Q733" s="317" t="s">
        <v>77</v>
      </c>
      <c r="R733" s="443">
        <v>61</v>
      </c>
      <c r="S733" s="459"/>
      <c r="T733" s="459"/>
      <c r="U733" s="821"/>
      <c r="V733" s="459"/>
      <c r="W733" s="459"/>
    </row>
    <row r="734" spans="2:23" ht="15" hidden="1" customHeight="1" x14ac:dyDescent="0.25">
      <c r="B734" s="264" t="s">
        <v>105</v>
      </c>
      <c r="C734" s="289" t="s">
        <v>150</v>
      </c>
      <c r="D734" s="199"/>
      <c r="E734" s="99" t="s">
        <v>6</v>
      </c>
      <c r="F734" s="207"/>
      <c r="G734" s="207"/>
      <c r="H734" s="101" t="s">
        <v>107</v>
      </c>
      <c r="I734" s="207" t="s">
        <v>152</v>
      </c>
      <c r="J734" s="291" t="s">
        <v>10</v>
      </c>
      <c r="K734" s="292" t="s">
        <v>158</v>
      </c>
      <c r="L734" s="328">
        <v>3</v>
      </c>
      <c r="M734" s="319">
        <v>2</v>
      </c>
      <c r="N734" s="319">
        <v>3</v>
      </c>
      <c r="O734" s="326">
        <v>8</v>
      </c>
      <c r="P734" s="209">
        <v>323</v>
      </c>
      <c r="Q734" s="329" t="s">
        <v>38</v>
      </c>
      <c r="R734" s="443">
        <v>61</v>
      </c>
      <c r="S734" s="459"/>
      <c r="T734" s="459"/>
      <c r="U734" s="821"/>
      <c r="V734" s="459"/>
      <c r="W734" s="459"/>
    </row>
    <row r="735" spans="2:23" ht="35.25" hidden="1" customHeight="1" x14ac:dyDescent="0.25">
      <c r="B735" s="264" t="s">
        <v>105</v>
      </c>
      <c r="C735" s="281" t="s">
        <v>150</v>
      </c>
      <c r="D735" s="199"/>
      <c r="E735" s="99" t="s">
        <v>6</v>
      </c>
      <c r="F735" s="99" t="s">
        <v>7</v>
      </c>
      <c r="G735" s="99" t="s">
        <v>8</v>
      </c>
      <c r="H735" s="101" t="s">
        <v>107</v>
      </c>
      <c r="I735" s="207" t="s">
        <v>152</v>
      </c>
      <c r="J735" s="307" t="s">
        <v>10</v>
      </c>
      <c r="K735" s="330" t="s">
        <v>163</v>
      </c>
      <c r="L735" s="308"/>
      <c r="M735" s="331"/>
      <c r="N735" s="331"/>
      <c r="O735" s="331"/>
      <c r="P735" s="332"/>
      <c r="Q735" s="312" t="s">
        <v>164</v>
      </c>
      <c r="R735" s="445">
        <v>11</v>
      </c>
      <c r="S735" s="472">
        <f>SUM(S736:S737)</f>
        <v>10010000</v>
      </c>
      <c r="T735" s="472">
        <f t="shared" ref="T735" si="404">SUM(T736:T737)</f>
        <v>0</v>
      </c>
      <c r="U735" s="472">
        <f t="shared" ref="U735" si="405">SUM(U736:U737)</f>
        <v>0</v>
      </c>
      <c r="V735" s="472">
        <f t="shared" ref="V735" si="406">SUM(V736:V737)</f>
        <v>0</v>
      </c>
      <c r="W735" s="472">
        <f t="shared" ref="W735" si="407">SUM(W736:W737)</f>
        <v>0</v>
      </c>
    </row>
    <row r="736" spans="2:23" ht="15" hidden="1" customHeight="1" x14ac:dyDescent="0.25">
      <c r="B736" s="264" t="s">
        <v>105</v>
      </c>
      <c r="C736" s="289" t="s">
        <v>150</v>
      </c>
      <c r="D736" s="199"/>
      <c r="E736" s="99" t="s">
        <v>6</v>
      </c>
      <c r="F736" s="207"/>
      <c r="G736" s="207"/>
      <c r="H736" s="101" t="s">
        <v>107</v>
      </c>
      <c r="I736" s="207" t="s">
        <v>152</v>
      </c>
      <c r="J736" s="313" t="s">
        <v>10</v>
      </c>
      <c r="K736" s="333" t="s">
        <v>163</v>
      </c>
      <c r="L736" s="315">
        <v>3</v>
      </c>
      <c r="M736" s="316">
        <v>2</v>
      </c>
      <c r="N736" s="316">
        <v>3</v>
      </c>
      <c r="O736" s="316">
        <v>7</v>
      </c>
      <c r="P736" s="213">
        <v>323</v>
      </c>
      <c r="Q736" s="225" t="s">
        <v>30</v>
      </c>
      <c r="R736" s="439">
        <v>11</v>
      </c>
      <c r="S736" s="459">
        <v>10000000</v>
      </c>
      <c r="T736" s="821"/>
      <c r="U736" s="821"/>
      <c r="V736" s="459"/>
      <c r="W736" s="459"/>
    </row>
    <row r="737" spans="2:23" ht="15" hidden="1" customHeight="1" x14ac:dyDescent="0.25">
      <c r="B737" s="264" t="s">
        <v>105</v>
      </c>
      <c r="C737" s="289" t="s">
        <v>150</v>
      </c>
      <c r="D737" s="199"/>
      <c r="E737" s="99" t="s">
        <v>6</v>
      </c>
      <c r="F737" s="207"/>
      <c r="G737" s="207"/>
      <c r="H737" s="101" t="s">
        <v>107</v>
      </c>
      <c r="I737" s="207" t="s">
        <v>152</v>
      </c>
      <c r="J737" s="313" t="s">
        <v>10</v>
      </c>
      <c r="K737" s="333" t="s">
        <v>163</v>
      </c>
      <c r="L737" s="318">
        <v>3</v>
      </c>
      <c r="M737" s="166">
        <v>2</v>
      </c>
      <c r="N737" s="166">
        <v>9</v>
      </c>
      <c r="O737" s="166">
        <v>1</v>
      </c>
      <c r="P737" s="213">
        <v>329</v>
      </c>
      <c r="Q737" s="334" t="s">
        <v>39</v>
      </c>
      <c r="R737" s="439">
        <v>11</v>
      </c>
      <c r="S737" s="459">
        <v>10000</v>
      </c>
      <c r="T737" s="821"/>
      <c r="U737" s="821"/>
      <c r="V737" s="459"/>
      <c r="W737" s="459"/>
    </row>
    <row r="738" spans="2:23" ht="25.5" hidden="1" customHeight="1" x14ac:dyDescent="0.25">
      <c r="B738" s="264" t="s">
        <v>105</v>
      </c>
      <c r="C738" s="281" t="s">
        <v>150</v>
      </c>
      <c r="D738" s="199"/>
      <c r="E738" s="99" t="s">
        <v>6</v>
      </c>
      <c r="F738" s="99" t="s">
        <v>7</v>
      </c>
      <c r="G738" s="99" t="s">
        <v>8</v>
      </c>
      <c r="H738" s="101" t="s">
        <v>107</v>
      </c>
      <c r="I738" s="207" t="s">
        <v>152</v>
      </c>
      <c r="J738" s="307" t="s">
        <v>10</v>
      </c>
      <c r="K738" s="330" t="s">
        <v>163</v>
      </c>
      <c r="L738" s="308"/>
      <c r="M738" s="331"/>
      <c r="N738" s="331"/>
      <c r="O738" s="331"/>
      <c r="P738" s="332"/>
      <c r="Q738" s="312" t="s">
        <v>164</v>
      </c>
      <c r="R738" s="1008">
        <v>43</v>
      </c>
      <c r="S738" s="472">
        <f t="shared" ref="S738:T738" si="408">S739</f>
        <v>0</v>
      </c>
      <c r="T738" s="472">
        <f t="shared" si="408"/>
        <v>0</v>
      </c>
      <c r="U738" s="472">
        <f>U739</f>
        <v>15000000</v>
      </c>
      <c r="V738" s="472">
        <f t="shared" ref="V738:W738" si="409">V739</f>
        <v>15000000</v>
      </c>
      <c r="W738" s="472">
        <f t="shared" si="409"/>
        <v>15000000</v>
      </c>
    </row>
    <row r="739" spans="2:23" ht="15" hidden="1" customHeight="1" x14ac:dyDescent="0.25">
      <c r="B739" s="264" t="s">
        <v>105</v>
      </c>
      <c r="C739" s="289" t="s">
        <v>150</v>
      </c>
      <c r="D739" s="199"/>
      <c r="E739" s="99" t="s">
        <v>6</v>
      </c>
      <c r="F739" s="207"/>
      <c r="G739" s="207"/>
      <c r="H739" s="101" t="s">
        <v>107</v>
      </c>
      <c r="I739" s="207" t="s">
        <v>152</v>
      </c>
      <c r="J739" s="1009" t="s">
        <v>10</v>
      </c>
      <c r="K739" s="1010" t="s">
        <v>163</v>
      </c>
      <c r="L739" s="865">
        <v>3</v>
      </c>
      <c r="M739" s="863">
        <v>2</v>
      </c>
      <c r="N739" s="863">
        <v>3</v>
      </c>
      <c r="O739" s="863">
        <v>7</v>
      </c>
      <c r="P739" s="839">
        <v>323</v>
      </c>
      <c r="Q739" s="864" t="s">
        <v>30</v>
      </c>
      <c r="R739" s="1043">
        <v>43</v>
      </c>
      <c r="S739" s="868"/>
      <c r="T739" s="955"/>
      <c r="U739" s="955">
        <v>15000000</v>
      </c>
      <c r="V739" s="868">
        <v>15000000</v>
      </c>
      <c r="W739" s="868">
        <v>15000000</v>
      </c>
    </row>
    <row r="740" spans="2:23" ht="25.5" hidden="1" customHeight="1" x14ac:dyDescent="0.25">
      <c r="B740" s="264" t="s">
        <v>105</v>
      </c>
      <c r="C740" s="281" t="s">
        <v>150</v>
      </c>
      <c r="D740" s="199"/>
      <c r="E740" s="99" t="s">
        <v>6</v>
      </c>
      <c r="F740" s="99" t="s">
        <v>7</v>
      </c>
      <c r="G740" s="99" t="s">
        <v>8</v>
      </c>
      <c r="H740" s="101" t="s">
        <v>107</v>
      </c>
      <c r="I740" s="207" t="s">
        <v>152</v>
      </c>
      <c r="J740" s="307" t="s">
        <v>10</v>
      </c>
      <c r="K740" s="330" t="s">
        <v>163</v>
      </c>
      <c r="L740" s="308"/>
      <c r="M740" s="331"/>
      <c r="N740" s="331"/>
      <c r="O740" s="331"/>
      <c r="P740" s="332"/>
      <c r="Q740" s="312" t="s">
        <v>164</v>
      </c>
      <c r="R740" s="446">
        <v>52</v>
      </c>
      <c r="S740" s="472">
        <f>SUM(S741:S742)</f>
        <v>0</v>
      </c>
      <c r="T740" s="472">
        <f t="shared" ref="T740" si="410">SUM(T741:T742)</f>
        <v>0</v>
      </c>
      <c r="U740" s="472">
        <f t="shared" ref="U740" si="411">SUM(U741:U742)</f>
        <v>0</v>
      </c>
      <c r="V740" s="472">
        <f t="shared" ref="V740" si="412">SUM(V741:V742)</f>
        <v>0</v>
      </c>
      <c r="W740" s="472">
        <f t="shared" ref="W740" si="413">SUM(W741:W742)</f>
        <v>0</v>
      </c>
    </row>
    <row r="741" spans="2:23" ht="15" hidden="1" customHeight="1" x14ac:dyDescent="0.25">
      <c r="B741" s="264" t="s">
        <v>105</v>
      </c>
      <c r="C741" s="289" t="s">
        <v>150</v>
      </c>
      <c r="D741" s="199"/>
      <c r="E741" s="99" t="s">
        <v>6</v>
      </c>
      <c r="F741" s="207"/>
      <c r="G741" s="207"/>
      <c r="H741" s="101" t="s">
        <v>107</v>
      </c>
      <c r="I741" s="207" t="s">
        <v>152</v>
      </c>
      <c r="J741" s="367" t="s">
        <v>10</v>
      </c>
      <c r="K741" s="368" t="s">
        <v>163</v>
      </c>
      <c r="L741" s="399">
        <v>3</v>
      </c>
      <c r="M741" s="321">
        <v>2</v>
      </c>
      <c r="N741" s="321">
        <v>3</v>
      </c>
      <c r="O741" s="321">
        <v>7</v>
      </c>
      <c r="P741" s="209">
        <v>323</v>
      </c>
      <c r="Q741" s="322" t="s">
        <v>30</v>
      </c>
      <c r="R741" s="441">
        <v>52</v>
      </c>
      <c r="S741" s="459"/>
      <c r="T741" s="821"/>
      <c r="U741" s="821"/>
      <c r="V741" s="459"/>
      <c r="W741" s="459"/>
    </row>
    <row r="742" spans="2:23" ht="15" hidden="1" customHeight="1" x14ac:dyDescent="0.25">
      <c r="B742" s="264" t="s">
        <v>105</v>
      </c>
      <c r="C742" s="289" t="s">
        <v>150</v>
      </c>
      <c r="D742" s="199"/>
      <c r="E742" s="99" t="s">
        <v>6</v>
      </c>
      <c r="F742" s="207"/>
      <c r="G742" s="207"/>
      <c r="H742" s="101" t="s">
        <v>107</v>
      </c>
      <c r="I742" s="207" t="s">
        <v>152</v>
      </c>
      <c r="J742" s="313" t="s">
        <v>10</v>
      </c>
      <c r="K742" s="333" t="s">
        <v>163</v>
      </c>
      <c r="L742" s="318">
        <v>3</v>
      </c>
      <c r="M742" s="166">
        <v>2</v>
      </c>
      <c r="N742" s="166">
        <v>9</v>
      </c>
      <c r="O742" s="166">
        <v>1</v>
      </c>
      <c r="P742" s="213">
        <v>329</v>
      </c>
      <c r="Q742" s="334" t="s">
        <v>39</v>
      </c>
      <c r="R742" s="441">
        <v>52</v>
      </c>
      <c r="S742" s="459"/>
      <c r="T742" s="821"/>
      <c r="U742" s="821"/>
      <c r="V742" s="459"/>
      <c r="W742" s="459"/>
    </row>
    <row r="743" spans="2:23" ht="25.5" hidden="1" customHeight="1" x14ac:dyDescent="0.25">
      <c r="B743" s="264" t="s">
        <v>105</v>
      </c>
      <c r="C743" s="281" t="s">
        <v>150</v>
      </c>
      <c r="D743" s="199"/>
      <c r="E743" s="99" t="s">
        <v>6</v>
      </c>
      <c r="F743" s="99" t="s">
        <v>7</v>
      </c>
      <c r="G743" s="99" t="s">
        <v>8</v>
      </c>
      <c r="H743" s="101" t="s">
        <v>107</v>
      </c>
      <c r="I743" s="207" t="s">
        <v>152</v>
      </c>
      <c r="J743" s="307" t="s">
        <v>10</v>
      </c>
      <c r="K743" s="330" t="s">
        <v>163</v>
      </c>
      <c r="L743" s="308"/>
      <c r="M743" s="331"/>
      <c r="N743" s="331"/>
      <c r="O743" s="331"/>
      <c r="P743" s="332"/>
      <c r="Q743" s="312" t="s">
        <v>164</v>
      </c>
      <c r="R743" s="447">
        <v>61</v>
      </c>
      <c r="S743" s="472">
        <f>SUM(S744:S745)</f>
        <v>0</v>
      </c>
      <c r="T743" s="472">
        <f t="shared" ref="T743" si="414">SUM(T744:T745)</f>
        <v>0</v>
      </c>
      <c r="U743" s="472">
        <f t="shared" ref="U743" si="415">SUM(U744:U745)</f>
        <v>0</v>
      </c>
      <c r="V743" s="472">
        <f t="shared" ref="V743" si="416">SUM(V744:V745)</f>
        <v>0</v>
      </c>
      <c r="W743" s="472">
        <f t="shared" ref="W743" si="417">SUM(W744:W745)</f>
        <v>0</v>
      </c>
    </row>
    <row r="744" spans="2:23" ht="15" hidden="1" customHeight="1" x14ac:dyDescent="0.25">
      <c r="B744" s="264" t="s">
        <v>105</v>
      </c>
      <c r="C744" s="289" t="s">
        <v>150</v>
      </c>
      <c r="D744" s="199"/>
      <c r="E744" s="99" t="s">
        <v>6</v>
      </c>
      <c r="F744" s="207"/>
      <c r="G744" s="207"/>
      <c r="H744" s="101" t="s">
        <v>107</v>
      </c>
      <c r="I744" s="207" t="s">
        <v>152</v>
      </c>
      <c r="J744" s="367" t="s">
        <v>10</v>
      </c>
      <c r="K744" s="368" t="s">
        <v>163</v>
      </c>
      <c r="L744" s="399">
        <v>3</v>
      </c>
      <c r="M744" s="321">
        <v>2</v>
      </c>
      <c r="N744" s="321">
        <v>3</v>
      </c>
      <c r="O744" s="321">
        <v>7</v>
      </c>
      <c r="P744" s="209">
        <v>323</v>
      </c>
      <c r="Q744" s="322" t="s">
        <v>30</v>
      </c>
      <c r="R744" s="443">
        <v>61</v>
      </c>
      <c r="S744" s="459"/>
      <c r="T744" s="821"/>
      <c r="U744" s="821"/>
      <c r="V744" s="459"/>
      <c r="W744" s="459"/>
    </row>
    <row r="745" spans="2:23" ht="15" hidden="1" customHeight="1" x14ac:dyDescent="0.25">
      <c r="B745" s="264" t="s">
        <v>105</v>
      </c>
      <c r="C745" s="289" t="s">
        <v>150</v>
      </c>
      <c r="D745" s="199"/>
      <c r="E745" s="99" t="s">
        <v>6</v>
      </c>
      <c r="F745" s="207"/>
      <c r="G745" s="207"/>
      <c r="H745" s="101" t="s">
        <v>107</v>
      </c>
      <c r="I745" s="207" t="s">
        <v>152</v>
      </c>
      <c r="J745" s="313" t="s">
        <v>10</v>
      </c>
      <c r="K745" s="333" t="s">
        <v>163</v>
      </c>
      <c r="L745" s="318">
        <v>3</v>
      </c>
      <c r="M745" s="166">
        <v>2</v>
      </c>
      <c r="N745" s="166">
        <v>9</v>
      </c>
      <c r="O745" s="166">
        <v>1</v>
      </c>
      <c r="P745" s="213">
        <v>329</v>
      </c>
      <c r="Q745" s="334" t="s">
        <v>39</v>
      </c>
      <c r="R745" s="443">
        <v>61</v>
      </c>
      <c r="S745" s="459"/>
      <c r="T745" s="821"/>
      <c r="U745" s="821"/>
      <c r="V745" s="459"/>
      <c r="W745" s="459"/>
    </row>
    <row r="746" spans="2:23" ht="25.5" hidden="1" customHeight="1" x14ac:dyDescent="0.25">
      <c r="B746" s="264" t="s">
        <v>105</v>
      </c>
      <c r="C746" s="281" t="s">
        <v>150</v>
      </c>
      <c r="D746" s="175"/>
      <c r="E746" s="99" t="s">
        <v>6</v>
      </c>
      <c r="F746" s="99" t="s">
        <v>7</v>
      </c>
      <c r="G746" s="99" t="s">
        <v>8</v>
      </c>
      <c r="H746" s="101" t="s">
        <v>107</v>
      </c>
      <c r="I746" s="283" t="s">
        <v>152</v>
      </c>
      <c r="J746" s="301" t="s">
        <v>10</v>
      </c>
      <c r="K746" s="335" t="s">
        <v>165</v>
      </c>
      <c r="L746" s="335"/>
      <c r="M746" s="336"/>
      <c r="N746" s="336"/>
      <c r="O746" s="336"/>
      <c r="P746" s="337"/>
      <c r="Q746" s="312" t="s">
        <v>166</v>
      </c>
      <c r="R746" s="445">
        <v>11</v>
      </c>
      <c r="S746" s="472">
        <f>SUM(S747:S748)</f>
        <v>160000</v>
      </c>
      <c r="T746" s="472">
        <f t="shared" ref="T746" si="418">SUM(T747:T748)</f>
        <v>0</v>
      </c>
      <c r="U746" s="472">
        <f t="shared" ref="U746" si="419">SUM(U747:U748)</f>
        <v>300000</v>
      </c>
      <c r="V746" s="472">
        <f t="shared" ref="V746" si="420">SUM(V747:V748)</f>
        <v>400000</v>
      </c>
      <c r="W746" s="472">
        <f t="shared" ref="W746" si="421">SUM(W747:W748)</f>
        <v>400000</v>
      </c>
    </row>
    <row r="747" spans="2:23" ht="15" hidden="1" customHeight="1" x14ac:dyDescent="0.25">
      <c r="B747" s="264" t="s">
        <v>105</v>
      </c>
      <c r="C747" s="289" t="s">
        <v>150</v>
      </c>
      <c r="D747" s="199"/>
      <c r="E747" s="99" t="s">
        <v>6</v>
      </c>
      <c r="F747" s="290"/>
      <c r="G747" s="290"/>
      <c r="H747" s="101" t="s">
        <v>107</v>
      </c>
      <c r="I747" s="290" t="s">
        <v>152</v>
      </c>
      <c r="J747" s="313" t="s">
        <v>10</v>
      </c>
      <c r="K747" s="333" t="s">
        <v>165</v>
      </c>
      <c r="L747" s="315">
        <v>3</v>
      </c>
      <c r="M747" s="316">
        <v>2</v>
      </c>
      <c r="N747" s="316">
        <v>3</v>
      </c>
      <c r="O747" s="316">
        <v>7</v>
      </c>
      <c r="P747" s="213">
        <v>323</v>
      </c>
      <c r="Q747" s="225" t="s">
        <v>30</v>
      </c>
      <c r="R747" s="439">
        <v>11</v>
      </c>
      <c r="S747" s="459">
        <v>80000</v>
      </c>
      <c r="T747" s="821"/>
      <c r="U747" s="821">
        <v>150000</v>
      </c>
      <c r="V747" s="459">
        <v>200000</v>
      </c>
      <c r="W747" s="459">
        <v>200000</v>
      </c>
    </row>
    <row r="748" spans="2:23" ht="15" hidden="1" customHeight="1" x14ac:dyDescent="0.25">
      <c r="B748" s="264" t="s">
        <v>105</v>
      </c>
      <c r="C748" s="289" t="s">
        <v>150</v>
      </c>
      <c r="D748" s="199"/>
      <c r="E748" s="99" t="s">
        <v>6</v>
      </c>
      <c r="F748" s="290"/>
      <c r="G748" s="290"/>
      <c r="H748" s="101" t="s">
        <v>107</v>
      </c>
      <c r="I748" s="290" t="s">
        <v>152</v>
      </c>
      <c r="J748" s="313" t="s">
        <v>10</v>
      </c>
      <c r="K748" s="333" t="s">
        <v>165</v>
      </c>
      <c r="L748" s="318">
        <v>3</v>
      </c>
      <c r="M748" s="166">
        <v>2</v>
      </c>
      <c r="N748" s="166">
        <v>3</v>
      </c>
      <c r="O748" s="338">
        <v>9</v>
      </c>
      <c r="P748" s="213">
        <v>323</v>
      </c>
      <c r="Q748" s="339" t="s">
        <v>45</v>
      </c>
      <c r="R748" s="439">
        <v>11</v>
      </c>
      <c r="S748" s="459">
        <v>80000</v>
      </c>
      <c r="T748" s="821"/>
      <c r="U748" s="821">
        <v>150000</v>
      </c>
      <c r="V748" s="459">
        <v>200000</v>
      </c>
      <c r="W748" s="459">
        <v>200000</v>
      </c>
    </row>
    <row r="749" spans="2:23" ht="22.5" hidden="1" customHeight="1" x14ac:dyDescent="0.25">
      <c r="B749" s="264" t="s">
        <v>105</v>
      </c>
      <c r="C749" s="281" t="s">
        <v>150</v>
      </c>
      <c r="D749" s="340"/>
      <c r="E749" s="99" t="s">
        <v>6</v>
      </c>
      <c r="F749" s="99" t="s">
        <v>7</v>
      </c>
      <c r="G749" s="99" t="s">
        <v>8</v>
      </c>
      <c r="H749" s="101" t="s">
        <v>107</v>
      </c>
      <c r="I749" s="207" t="s">
        <v>152</v>
      </c>
      <c r="J749" s="341" t="s">
        <v>10</v>
      </c>
      <c r="K749" s="342" t="s">
        <v>167</v>
      </c>
      <c r="L749" s="342"/>
      <c r="M749" s="343"/>
      <c r="N749" s="343"/>
      <c r="O749" s="343"/>
      <c r="P749" s="344"/>
      <c r="Q749" s="345" t="s">
        <v>168</v>
      </c>
      <c r="R749" s="445">
        <v>11</v>
      </c>
      <c r="S749" s="472">
        <f>SUM(S750:S751)</f>
        <v>160000</v>
      </c>
      <c r="T749" s="472">
        <f t="shared" ref="T749" si="422">SUM(T750:T751)</f>
        <v>0</v>
      </c>
      <c r="U749" s="472">
        <f t="shared" ref="U749" si="423">SUM(U750:U751)</f>
        <v>160000</v>
      </c>
      <c r="V749" s="472">
        <f t="shared" ref="V749" si="424">SUM(V750:V751)</f>
        <v>160000</v>
      </c>
      <c r="W749" s="472">
        <f t="shared" ref="W749" si="425">SUM(W750:W751)</f>
        <v>160000</v>
      </c>
    </row>
    <row r="750" spans="2:23" ht="15" hidden="1" customHeight="1" x14ac:dyDescent="0.25">
      <c r="B750" s="264" t="s">
        <v>105</v>
      </c>
      <c r="C750" s="289" t="s">
        <v>150</v>
      </c>
      <c r="D750" s="199"/>
      <c r="E750" s="99" t="s">
        <v>6</v>
      </c>
      <c r="F750" s="207"/>
      <c r="G750" s="207"/>
      <c r="H750" s="101" t="s">
        <v>107</v>
      </c>
      <c r="I750" s="207" t="s">
        <v>152</v>
      </c>
      <c r="J750" s="313" t="s">
        <v>10</v>
      </c>
      <c r="K750" s="333" t="s">
        <v>167</v>
      </c>
      <c r="L750" s="315">
        <v>3</v>
      </c>
      <c r="M750" s="316">
        <v>2</v>
      </c>
      <c r="N750" s="316">
        <v>3</v>
      </c>
      <c r="O750" s="316">
        <v>7</v>
      </c>
      <c r="P750" s="213">
        <v>323</v>
      </c>
      <c r="Q750" s="225" t="s">
        <v>30</v>
      </c>
      <c r="R750" s="439">
        <v>11</v>
      </c>
      <c r="S750" s="459">
        <v>75000</v>
      </c>
      <c r="T750" s="821"/>
      <c r="U750" s="821">
        <v>75000</v>
      </c>
      <c r="V750" s="459">
        <v>75000</v>
      </c>
      <c r="W750" s="459">
        <v>75000</v>
      </c>
    </row>
    <row r="751" spans="2:23" ht="15" hidden="1" customHeight="1" x14ac:dyDescent="0.25">
      <c r="B751" s="264" t="s">
        <v>105</v>
      </c>
      <c r="C751" s="289" t="s">
        <v>150</v>
      </c>
      <c r="D751" s="199"/>
      <c r="E751" s="99" t="s">
        <v>6</v>
      </c>
      <c r="F751" s="207"/>
      <c r="G751" s="207"/>
      <c r="H751" s="101" t="s">
        <v>107</v>
      </c>
      <c r="I751" s="207" t="s">
        <v>152</v>
      </c>
      <c r="J751" s="313" t="s">
        <v>10</v>
      </c>
      <c r="K751" s="333" t="s">
        <v>167</v>
      </c>
      <c r="L751" s="318">
        <v>3</v>
      </c>
      <c r="M751" s="166">
        <v>2</v>
      </c>
      <c r="N751" s="166">
        <v>3</v>
      </c>
      <c r="O751" s="338">
        <v>8</v>
      </c>
      <c r="P751" s="213">
        <v>323</v>
      </c>
      <c r="Q751" s="346" t="s">
        <v>38</v>
      </c>
      <c r="R751" s="439">
        <v>11</v>
      </c>
      <c r="S751" s="459">
        <v>85000</v>
      </c>
      <c r="T751" s="821"/>
      <c r="U751" s="821">
        <v>85000</v>
      </c>
      <c r="V751" s="459">
        <v>85000</v>
      </c>
      <c r="W751" s="459">
        <v>85000</v>
      </c>
    </row>
    <row r="752" spans="2:23" ht="25.5" hidden="1" customHeight="1" x14ac:dyDescent="0.25">
      <c r="B752" s="264" t="s">
        <v>105</v>
      </c>
      <c r="C752" s="281" t="s">
        <v>150</v>
      </c>
      <c r="D752" s="175"/>
      <c r="E752" s="99" t="s">
        <v>6</v>
      </c>
      <c r="F752" s="99" t="s">
        <v>7</v>
      </c>
      <c r="G752" s="99" t="s">
        <v>8</v>
      </c>
      <c r="H752" s="101" t="s">
        <v>107</v>
      </c>
      <c r="I752" s="283" t="s">
        <v>152</v>
      </c>
      <c r="J752" s="301" t="s">
        <v>10</v>
      </c>
      <c r="K752" s="335" t="s">
        <v>169</v>
      </c>
      <c r="L752" s="335"/>
      <c r="M752" s="336"/>
      <c r="N752" s="336"/>
      <c r="O752" s="336"/>
      <c r="P752" s="337"/>
      <c r="Q752" s="305" t="s">
        <v>170</v>
      </c>
      <c r="R752" s="445">
        <v>11</v>
      </c>
      <c r="S752" s="472">
        <f>SUM(S753:S755)</f>
        <v>180000</v>
      </c>
      <c r="T752" s="472">
        <f t="shared" ref="T752" si="426">SUM(T753:T755)</f>
        <v>0</v>
      </c>
      <c r="U752" s="472">
        <f t="shared" ref="U752" si="427">SUM(U753:U755)</f>
        <v>180000</v>
      </c>
      <c r="V752" s="472">
        <f t="shared" ref="V752" si="428">SUM(V753:V755)</f>
        <v>180000</v>
      </c>
      <c r="W752" s="472">
        <f t="shared" ref="W752" si="429">SUM(W753:W755)</f>
        <v>180000</v>
      </c>
    </row>
    <row r="753" spans="2:23" ht="15" hidden="1" customHeight="1" x14ac:dyDescent="0.25">
      <c r="B753" s="264" t="s">
        <v>105</v>
      </c>
      <c r="C753" s="289" t="s">
        <v>150</v>
      </c>
      <c r="D753" s="199"/>
      <c r="E753" s="99" t="s">
        <v>6</v>
      </c>
      <c r="F753" s="290"/>
      <c r="G753" s="290"/>
      <c r="H753" s="101" t="s">
        <v>107</v>
      </c>
      <c r="I753" s="290" t="s">
        <v>152</v>
      </c>
      <c r="J753" s="313" t="s">
        <v>10</v>
      </c>
      <c r="K753" s="333" t="s">
        <v>169</v>
      </c>
      <c r="L753" s="315">
        <v>3</v>
      </c>
      <c r="M753" s="316">
        <v>2</v>
      </c>
      <c r="N753" s="316">
        <v>3</v>
      </c>
      <c r="O753" s="316">
        <v>7</v>
      </c>
      <c r="P753" s="213">
        <v>323</v>
      </c>
      <c r="Q753" s="225" t="s">
        <v>30</v>
      </c>
      <c r="R753" s="439">
        <v>11</v>
      </c>
      <c r="S753" s="459">
        <v>170000</v>
      </c>
      <c r="T753" s="821"/>
      <c r="U753" s="821">
        <v>180000</v>
      </c>
      <c r="V753" s="459">
        <v>180000</v>
      </c>
      <c r="W753" s="459">
        <v>180000</v>
      </c>
    </row>
    <row r="754" spans="2:23" ht="15" hidden="1" customHeight="1" x14ac:dyDescent="0.25">
      <c r="B754" s="264" t="s">
        <v>105</v>
      </c>
      <c r="C754" s="289" t="s">
        <v>150</v>
      </c>
      <c r="D754" s="199"/>
      <c r="E754" s="99" t="s">
        <v>6</v>
      </c>
      <c r="F754" s="290"/>
      <c r="G754" s="290"/>
      <c r="H754" s="101" t="s">
        <v>107</v>
      </c>
      <c r="I754" s="290" t="s">
        <v>152</v>
      </c>
      <c r="J754" s="313" t="s">
        <v>10</v>
      </c>
      <c r="K754" s="333" t="s">
        <v>169</v>
      </c>
      <c r="L754" s="315">
        <v>3</v>
      </c>
      <c r="M754" s="316">
        <v>2</v>
      </c>
      <c r="N754" s="316">
        <v>3</v>
      </c>
      <c r="O754" s="316">
        <v>9</v>
      </c>
      <c r="P754" s="213">
        <v>323</v>
      </c>
      <c r="Q754" s="339" t="s">
        <v>45</v>
      </c>
      <c r="R754" s="439">
        <v>11</v>
      </c>
      <c r="S754" s="459"/>
      <c r="T754" s="821"/>
      <c r="U754" s="821"/>
      <c r="V754" s="459"/>
      <c r="W754" s="459"/>
    </row>
    <row r="755" spans="2:23" ht="15" hidden="1" customHeight="1" x14ac:dyDescent="0.25">
      <c r="B755" s="264" t="s">
        <v>105</v>
      </c>
      <c r="C755" s="289" t="s">
        <v>150</v>
      </c>
      <c r="D755" s="199"/>
      <c r="E755" s="99" t="s">
        <v>6</v>
      </c>
      <c r="F755" s="290"/>
      <c r="G755" s="290"/>
      <c r="H755" s="101" t="s">
        <v>107</v>
      </c>
      <c r="I755" s="290" t="s">
        <v>152</v>
      </c>
      <c r="J755" s="313" t="s">
        <v>10</v>
      </c>
      <c r="K755" s="333" t="s">
        <v>169</v>
      </c>
      <c r="L755" s="318">
        <v>3</v>
      </c>
      <c r="M755" s="166">
        <v>2</v>
      </c>
      <c r="N755" s="166">
        <v>9</v>
      </c>
      <c r="O755" s="166">
        <v>1</v>
      </c>
      <c r="P755" s="213">
        <v>329</v>
      </c>
      <c r="Q755" s="334" t="s">
        <v>39</v>
      </c>
      <c r="R755" s="439">
        <v>11</v>
      </c>
      <c r="S755" s="459">
        <v>10000</v>
      </c>
      <c r="T755" s="821"/>
      <c r="U755" s="821"/>
      <c r="V755" s="459"/>
      <c r="W755" s="459"/>
    </row>
    <row r="756" spans="2:23" ht="15" hidden="1" customHeight="1" x14ac:dyDescent="0.25">
      <c r="B756" s="264" t="s">
        <v>105</v>
      </c>
      <c r="C756" s="281" t="s">
        <v>150</v>
      </c>
      <c r="D756" s="175"/>
      <c r="E756" s="99" t="s">
        <v>6</v>
      </c>
      <c r="F756" s="99" t="s">
        <v>7</v>
      </c>
      <c r="G756" s="99" t="s">
        <v>8</v>
      </c>
      <c r="H756" s="101" t="s">
        <v>107</v>
      </c>
      <c r="I756" s="200" t="s">
        <v>152</v>
      </c>
      <c r="J756" s="231" t="s">
        <v>10</v>
      </c>
      <c r="K756" s="335" t="s">
        <v>171</v>
      </c>
      <c r="L756" s="335"/>
      <c r="M756" s="336"/>
      <c r="N756" s="336"/>
      <c r="O756" s="336"/>
      <c r="P756" s="337"/>
      <c r="Q756" s="305" t="s">
        <v>172</v>
      </c>
      <c r="R756" s="445">
        <v>11</v>
      </c>
      <c r="S756" s="472">
        <f>SUM(S757:S760)</f>
        <v>500000</v>
      </c>
      <c r="T756" s="472">
        <f t="shared" ref="T756" si="430">SUM(T757:T760)</f>
        <v>0</v>
      </c>
      <c r="U756" s="472">
        <f t="shared" ref="U756" si="431">SUM(U757:U760)</f>
        <v>500000</v>
      </c>
      <c r="V756" s="472">
        <f t="shared" ref="V756" si="432">SUM(V757:V760)</f>
        <v>500000</v>
      </c>
      <c r="W756" s="472">
        <f t="shared" ref="W756" si="433">SUM(W757:W760)</f>
        <v>500000</v>
      </c>
    </row>
    <row r="757" spans="2:23" ht="15" hidden="1" customHeight="1" x14ac:dyDescent="0.25">
      <c r="B757" s="264" t="s">
        <v>105</v>
      </c>
      <c r="C757" s="281" t="s">
        <v>150</v>
      </c>
      <c r="D757" s="183"/>
      <c r="E757" s="99" t="s">
        <v>6</v>
      </c>
      <c r="F757" s="207"/>
      <c r="G757" s="207"/>
      <c r="H757" s="101" t="s">
        <v>107</v>
      </c>
      <c r="I757" s="200" t="s">
        <v>152</v>
      </c>
      <c r="J757" s="313" t="s">
        <v>10</v>
      </c>
      <c r="K757" s="333" t="s">
        <v>171</v>
      </c>
      <c r="L757" s="315">
        <v>3</v>
      </c>
      <c r="M757" s="316">
        <v>2</v>
      </c>
      <c r="N757" s="316">
        <v>2</v>
      </c>
      <c r="O757" s="316">
        <v>1</v>
      </c>
      <c r="P757" s="213">
        <v>322</v>
      </c>
      <c r="Q757" s="347" t="s">
        <v>20</v>
      </c>
      <c r="R757" s="448">
        <v>11</v>
      </c>
      <c r="S757" s="459"/>
      <c r="T757" s="821"/>
      <c r="U757" s="821"/>
      <c r="V757" s="459"/>
      <c r="W757" s="459"/>
    </row>
    <row r="758" spans="2:23" ht="15" hidden="1" customHeight="1" x14ac:dyDescent="0.25">
      <c r="B758" s="264" t="s">
        <v>105</v>
      </c>
      <c r="C758" s="281" t="s">
        <v>150</v>
      </c>
      <c r="D758" s="183"/>
      <c r="E758" s="99" t="s">
        <v>6</v>
      </c>
      <c r="F758" s="207"/>
      <c r="G758" s="207"/>
      <c r="H758" s="101" t="s">
        <v>107</v>
      </c>
      <c r="I758" s="200" t="s">
        <v>152</v>
      </c>
      <c r="J758" s="313" t="s">
        <v>10</v>
      </c>
      <c r="K758" s="333" t="s">
        <v>171</v>
      </c>
      <c r="L758" s="315">
        <v>3</v>
      </c>
      <c r="M758" s="316">
        <v>2</v>
      </c>
      <c r="N758" s="316">
        <v>3</v>
      </c>
      <c r="O758" s="316">
        <v>7</v>
      </c>
      <c r="P758" s="213">
        <v>323</v>
      </c>
      <c r="Q758" s="225" t="s">
        <v>30</v>
      </c>
      <c r="R758" s="448">
        <v>11</v>
      </c>
      <c r="S758" s="459">
        <v>300000</v>
      </c>
      <c r="T758" s="821"/>
      <c r="U758" s="821">
        <v>300000</v>
      </c>
      <c r="V758" s="459">
        <v>300000</v>
      </c>
      <c r="W758" s="459">
        <v>300000</v>
      </c>
    </row>
    <row r="759" spans="2:23" ht="15" hidden="1" customHeight="1" x14ac:dyDescent="0.25">
      <c r="B759" s="264" t="s">
        <v>105</v>
      </c>
      <c r="C759" s="281" t="s">
        <v>150</v>
      </c>
      <c r="D759" s="183"/>
      <c r="E759" s="99" t="s">
        <v>6</v>
      </c>
      <c r="F759" s="207"/>
      <c r="G759" s="207"/>
      <c r="H759" s="101" t="s">
        <v>107</v>
      </c>
      <c r="I759" s="200" t="s">
        <v>152</v>
      </c>
      <c r="J759" s="313" t="s">
        <v>10</v>
      </c>
      <c r="K759" s="333" t="s">
        <v>171</v>
      </c>
      <c r="L759" s="318">
        <v>3</v>
      </c>
      <c r="M759" s="166">
        <v>2</v>
      </c>
      <c r="N759" s="166">
        <v>3</v>
      </c>
      <c r="O759" s="166">
        <v>8</v>
      </c>
      <c r="P759" s="213">
        <v>323</v>
      </c>
      <c r="Q759" s="346" t="s">
        <v>38</v>
      </c>
      <c r="R759" s="448">
        <v>11</v>
      </c>
      <c r="S759" s="459">
        <v>200000</v>
      </c>
      <c r="T759" s="821"/>
      <c r="U759" s="821">
        <v>200000</v>
      </c>
      <c r="V759" s="459">
        <v>200000</v>
      </c>
      <c r="W759" s="459">
        <v>200000</v>
      </c>
    </row>
    <row r="760" spans="2:23" ht="22.5" hidden="1" customHeight="1" x14ac:dyDescent="0.25">
      <c r="B760" s="264" t="s">
        <v>105</v>
      </c>
      <c r="C760" s="281" t="s">
        <v>150</v>
      </c>
      <c r="D760" s="183"/>
      <c r="E760" s="99" t="s">
        <v>6</v>
      </c>
      <c r="F760" s="207"/>
      <c r="G760" s="207"/>
      <c r="H760" s="101" t="s">
        <v>107</v>
      </c>
      <c r="I760" s="200" t="s">
        <v>152</v>
      </c>
      <c r="J760" s="313" t="s">
        <v>10</v>
      </c>
      <c r="K760" s="333" t="s">
        <v>171</v>
      </c>
      <c r="L760" s="318">
        <v>3</v>
      </c>
      <c r="M760" s="166">
        <v>2</v>
      </c>
      <c r="N760" s="166">
        <v>9</v>
      </c>
      <c r="O760" s="166">
        <v>1</v>
      </c>
      <c r="P760" s="213">
        <v>329</v>
      </c>
      <c r="Q760" s="348" t="s">
        <v>39</v>
      </c>
      <c r="R760" s="448">
        <v>11</v>
      </c>
      <c r="S760" s="459"/>
      <c r="T760" s="821"/>
      <c r="U760" s="821"/>
      <c r="V760" s="459"/>
      <c r="W760" s="459"/>
    </row>
    <row r="761" spans="2:23" ht="22.5" hidden="1" customHeight="1" x14ac:dyDescent="0.25">
      <c r="B761" s="264" t="s">
        <v>105</v>
      </c>
      <c r="C761" s="281" t="s">
        <v>150</v>
      </c>
      <c r="D761" s="323"/>
      <c r="E761" s="99" t="s">
        <v>6</v>
      </c>
      <c r="F761" s="99" t="s">
        <v>7</v>
      </c>
      <c r="G761" s="99" t="s">
        <v>8</v>
      </c>
      <c r="H761" s="101" t="s">
        <v>107</v>
      </c>
      <c r="I761" s="207" t="s">
        <v>152</v>
      </c>
      <c r="J761" s="349" t="s">
        <v>146</v>
      </c>
      <c r="K761" s="350" t="s">
        <v>173</v>
      </c>
      <c r="L761" s="350"/>
      <c r="M761" s="351"/>
      <c r="N761" s="351"/>
      <c r="O761" s="351"/>
      <c r="P761" s="352"/>
      <c r="Q761" s="353" t="s">
        <v>174</v>
      </c>
      <c r="R761" s="445">
        <v>11</v>
      </c>
      <c r="S761" s="260">
        <f>SUM(S762:S763)</f>
        <v>1500000</v>
      </c>
      <c r="T761" s="260">
        <f t="shared" ref="T761" si="434">SUM(T762:T763)</f>
        <v>0</v>
      </c>
      <c r="U761" s="260">
        <f t="shared" ref="U761" si="435">SUM(U762:U763)</f>
        <v>1000000</v>
      </c>
      <c r="V761" s="260">
        <f t="shared" ref="V761" si="436">SUM(V762:V763)</f>
        <v>1000000</v>
      </c>
      <c r="W761" s="260">
        <f t="shared" ref="W761" si="437">SUM(W762:W763)</f>
        <v>1000000</v>
      </c>
    </row>
    <row r="762" spans="2:23" ht="15" hidden="1" customHeight="1" x14ac:dyDescent="0.25">
      <c r="B762" s="264" t="s">
        <v>105</v>
      </c>
      <c r="C762" s="289" t="s">
        <v>150</v>
      </c>
      <c r="D762" s="323"/>
      <c r="E762" s="99" t="s">
        <v>6</v>
      </c>
      <c r="F762" s="207"/>
      <c r="G762" s="207"/>
      <c r="H762" s="101" t="s">
        <v>107</v>
      </c>
      <c r="I762" s="207" t="s">
        <v>152</v>
      </c>
      <c r="J762" s="313" t="s">
        <v>146</v>
      </c>
      <c r="K762" s="333" t="s">
        <v>173</v>
      </c>
      <c r="L762" s="315">
        <v>3</v>
      </c>
      <c r="M762" s="316">
        <v>2</v>
      </c>
      <c r="N762" s="316">
        <v>3</v>
      </c>
      <c r="O762" s="316">
        <v>7</v>
      </c>
      <c r="P762" s="213">
        <v>323</v>
      </c>
      <c r="Q762" s="225" t="s">
        <v>30</v>
      </c>
      <c r="R762" s="439">
        <v>11</v>
      </c>
      <c r="S762" s="459">
        <v>1500000</v>
      </c>
      <c r="T762" s="821"/>
      <c r="U762" s="1012">
        <v>1000000</v>
      </c>
      <c r="V762" s="459">
        <v>1000000</v>
      </c>
      <c r="W762" s="459">
        <v>1000000</v>
      </c>
    </row>
    <row r="763" spans="2:23" ht="15" hidden="1" customHeight="1" x14ac:dyDescent="0.25">
      <c r="B763" s="264" t="s">
        <v>105</v>
      </c>
      <c r="C763" s="289" t="s">
        <v>150</v>
      </c>
      <c r="D763" s="323"/>
      <c r="E763" s="99" t="s">
        <v>6</v>
      </c>
      <c r="F763" s="207"/>
      <c r="G763" s="207"/>
      <c r="H763" s="101" t="s">
        <v>107</v>
      </c>
      <c r="I763" s="207" t="s">
        <v>152</v>
      </c>
      <c r="J763" s="313" t="s">
        <v>146</v>
      </c>
      <c r="K763" s="333" t="s">
        <v>173</v>
      </c>
      <c r="L763" s="318">
        <v>3</v>
      </c>
      <c r="M763" s="166">
        <v>2</v>
      </c>
      <c r="N763" s="166">
        <v>9</v>
      </c>
      <c r="O763" s="338">
        <v>1</v>
      </c>
      <c r="P763" s="213">
        <v>329</v>
      </c>
      <c r="Q763" s="334" t="s">
        <v>39</v>
      </c>
      <c r="R763" s="439">
        <v>11</v>
      </c>
      <c r="S763" s="459"/>
      <c r="T763" s="821"/>
      <c r="U763" s="821"/>
      <c r="V763" s="459"/>
      <c r="W763" s="459"/>
    </row>
    <row r="764" spans="2:23" ht="22.5" hidden="1" customHeight="1" x14ac:dyDescent="0.25">
      <c r="B764" s="264" t="s">
        <v>105</v>
      </c>
      <c r="C764" s="281" t="s">
        <v>150</v>
      </c>
      <c r="D764" s="323"/>
      <c r="E764" s="99" t="s">
        <v>6</v>
      </c>
      <c r="F764" s="99" t="s">
        <v>7</v>
      </c>
      <c r="G764" s="99" t="s">
        <v>8</v>
      </c>
      <c r="H764" s="101" t="s">
        <v>107</v>
      </c>
      <c r="I764" s="207" t="s">
        <v>152</v>
      </c>
      <c r="J764" s="349" t="s">
        <v>146</v>
      </c>
      <c r="K764" s="350" t="s">
        <v>173</v>
      </c>
      <c r="L764" s="350"/>
      <c r="M764" s="351"/>
      <c r="N764" s="351"/>
      <c r="O764" s="351"/>
      <c r="P764" s="352"/>
      <c r="Q764" s="353" t="s">
        <v>174</v>
      </c>
      <c r="R764" s="440">
        <v>52</v>
      </c>
      <c r="S764" s="260">
        <f>SUM(S765)</f>
        <v>0</v>
      </c>
      <c r="T764" s="260">
        <f t="shared" ref="T764:W764" si="438">SUM(T765)</f>
        <v>0</v>
      </c>
      <c r="U764" s="260">
        <f t="shared" si="438"/>
        <v>0</v>
      </c>
      <c r="V764" s="260">
        <f t="shared" si="438"/>
        <v>0</v>
      </c>
      <c r="W764" s="260">
        <f t="shared" si="438"/>
        <v>0</v>
      </c>
    </row>
    <row r="765" spans="2:23" ht="15" hidden="1" customHeight="1" x14ac:dyDescent="0.25">
      <c r="B765" s="264" t="s">
        <v>105</v>
      </c>
      <c r="C765" s="289" t="s">
        <v>150</v>
      </c>
      <c r="D765" s="323"/>
      <c r="E765" s="99" t="s">
        <v>6</v>
      </c>
      <c r="F765" s="207"/>
      <c r="G765" s="207"/>
      <c r="H765" s="101" t="s">
        <v>107</v>
      </c>
      <c r="I765" s="207" t="s">
        <v>152</v>
      </c>
      <c r="J765" s="313" t="s">
        <v>146</v>
      </c>
      <c r="K765" s="333" t="s">
        <v>173</v>
      </c>
      <c r="L765" s="318">
        <v>3</v>
      </c>
      <c r="M765" s="166">
        <v>2</v>
      </c>
      <c r="N765" s="166">
        <v>3</v>
      </c>
      <c r="O765" s="166">
        <v>7</v>
      </c>
      <c r="P765" s="213">
        <v>323</v>
      </c>
      <c r="Q765" s="225" t="s">
        <v>30</v>
      </c>
      <c r="R765" s="441">
        <v>52</v>
      </c>
      <c r="S765" s="459"/>
      <c r="T765" s="459"/>
      <c r="U765" s="821"/>
      <c r="V765" s="459"/>
      <c r="W765" s="459"/>
    </row>
    <row r="766" spans="2:23" ht="25.5" hidden="1" customHeight="1" x14ac:dyDescent="0.25">
      <c r="B766" s="264" t="s">
        <v>105</v>
      </c>
      <c r="C766" s="281" t="s">
        <v>150</v>
      </c>
      <c r="D766" s="183"/>
      <c r="E766" s="99" t="s">
        <v>6</v>
      </c>
      <c r="F766" s="99" t="s">
        <v>7</v>
      </c>
      <c r="G766" s="99" t="s">
        <v>8</v>
      </c>
      <c r="H766" s="101" t="s">
        <v>107</v>
      </c>
      <c r="I766" s="207" t="s">
        <v>152</v>
      </c>
      <c r="J766" s="354" t="s">
        <v>146</v>
      </c>
      <c r="K766" s="355" t="s">
        <v>175</v>
      </c>
      <c r="L766" s="355"/>
      <c r="M766" s="356"/>
      <c r="N766" s="356"/>
      <c r="O766" s="356"/>
      <c r="P766" s="357"/>
      <c r="Q766" s="358" t="s">
        <v>176</v>
      </c>
      <c r="R766" s="445">
        <v>11</v>
      </c>
      <c r="S766" s="260">
        <f>SUM(S767:S768)</f>
        <v>800000</v>
      </c>
      <c r="T766" s="260">
        <f t="shared" ref="T766" si="439">SUM(T767:T768)</f>
        <v>0</v>
      </c>
      <c r="U766" s="260">
        <f t="shared" ref="U766" si="440">SUM(U767:U768)</f>
        <v>0</v>
      </c>
      <c r="V766" s="260">
        <f t="shared" ref="V766" si="441">SUM(V767:V768)</f>
        <v>400000</v>
      </c>
      <c r="W766" s="260">
        <f t="shared" ref="W766" si="442">SUM(W767:W768)</f>
        <v>400000</v>
      </c>
    </row>
    <row r="767" spans="2:23" ht="15" hidden="1" customHeight="1" x14ac:dyDescent="0.25">
      <c r="B767" s="264" t="s">
        <v>105</v>
      </c>
      <c r="C767" s="289" t="s">
        <v>150</v>
      </c>
      <c r="D767" s="323"/>
      <c r="E767" s="99" t="s">
        <v>6</v>
      </c>
      <c r="F767" s="207"/>
      <c r="G767" s="207"/>
      <c r="H767" s="101" t="s">
        <v>107</v>
      </c>
      <c r="I767" s="207" t="s">
        <v>152</v>
      </c>
      <c r="J767" s="313" t="s">
        <v>146</v>
      </c>
      <c r="K767" s="333" t="s">
        <v>175</v>
      </c>
      <c r="L767" s="315">
        <v>3</v>
      </c>
      <c r="M767" s="316">
        <v>2</v>
      </c>
      <c r="N767" s="316">
        <v>3</v>
      </c>
      <c r="O767" s="316">
        <v>7</v>
      </c>
      <c r="P767" s="213">
        <v>323</v>
      </c>
      <c r="Q767" s="225" t="s">
        <v>30</v>
      </c>
      <c r="R767" s="439">
        <v>11</v>
      </c>
      <c r="S767" s="459">
        <v>800000</v>
      </c>
      <c r="T767" s="821"/>
      <c r="U767" s="821"/>
      <c r="V767" s="459">
        <v>400000</v>
      </c>
      <c r="W767" s="459">
        <v>400000</v>
      </c>
    </row>
    <row r="768" spans="2:23" ht="15" hidden="1" customHeight="1" x14ac:dyDescent="0.25">
      <c r="B768" s="264" t="s">
        <v>105</v>
      </c>
      <c r="C768" s="289" t="s">
        <v>150</v>
      </c>
      <c r="D768" s="323"/>
      <c r="E768" s="99" t="s">
        <v>6</v>
      </c>
      <c r="F768" s="207"/>
      <c r="G768" s="207"/>
      <c r="H768" s="101" t="s">
        <v>107</v>
      </c>
      <c r="I768" s="207" t="s">
        <v>152</v>
      </c>
      <c r="J768" s="313" t="s">
        <v>146</v>
      </c>
      <c r="K768" s="333" t="s">
        <v>175</v>
      </c>
      <c r="L768" s="315">
        <v>3</v>
      </c>
      <c r="M768" s="316">
        <v>2</v>
      </c>
      <c r="N768" s="316">
        <v>9</v>
      </c>
      <c r="O768" s="316">
        <v>1</v>
      </c>
      <c r="P768" s="213">
        <v>329</v>
      </c>
      <c r="Q768" s="334" t="s">
        <v>39</v>
      </c>
      <c r="R768" s="439">
        <v>11</v>
      </c>
      <c r="S768" s="459"/>
      <c r="T768" s="821"/>
      <c r="U768" s="821"/>
      <c r="V768" s="459"/>
      <c r="W768" s="459"/>
    </row>
    <row r="769" spans="2:23" ht="25.5" hidden="1" customHeight="1" x14ac:dyDescent="0.25">
      <c r="B769" s="264" t="s">
        <v>105</v>
      </c>
      <c r="C769" s="281" t="s">
        <v>150</v>
      </c>
      <c r="D769" s="183"/>
      <c r="E769" s="99" t="s">
        <v>6</v>
      </c>
      <c r="F769" s="99" t="s">
        <v>7</v>
      </c>
      <c r="G769" s="99" t="s">
        <v>8</v>
      </c>
      <c r="H769" s="101" t="s">
        <v>107</v>
      </c>
      <c r="I769" s="207" t="s">
        <v>152</v>
      </c>
      <c r="J769" s="354" t="s">
        <v>146</v>
      </c>
      <c r="K769" s="355" t="s">
        <v>175</v>
      </c>
      <c r="L769" s="355"/>
      <c r="M769" s="356"/>
      <c r="N769" s="356"/>
      <c r="O769" s="356"/>
      <c r="P769" s="357"/>
      <c r="Q769" s="358" t="s">
        <v>176</v>
      </c>
      <c r="R769" s="1008">
        <v>43</v>
      </c>
      <c r="S769" s="260">
        <f t="shared" ref="S769:T769" si="443">S770</f>
        <v>0</v>
      </c>
      <c r="T769" s="260">
        <f t="shared" si="443"/>
        <v>0</v>
      </c>
      <c r="U769" s="260">
        <f>U770</f>
        <v>3400000</v>
      </c>
      <c r="V769" s="260">
        <f t="shared" ref="V769:W769" si="444">V770</f>
        <v>2000000</v>
      </c>
      <c r="W769" s="260">
        <f t="shared" si="444"/>
        <v>2000000</v>
      </c>
    </row>
    <row r="770" spans="2:23" ht="15" hidden="1" customHeight="1" x14ac:dyDescent="0.25">
      <c r="B770" s="264" t="s">
        <v>105</v>
      </c>
      <c r="C770" s="289" t="s">
        <v>150</v>
      </c>
      <c r="D770" s="323"/>
      <c r="E770" s="99" t="s">
        <v>6</v>
      </c>
      <c r="F770" s="207"/>
      <c r="G770" s="207"/>
      <c r="H770" s="101" t="s">
        <v>107</v>
      </c>
      <c r="I770" s="207" t="s">
        <v>152</v>
      </c>
      <c r="J770" s="1009" t="s">
        <v>146</v>
      </c>
      <c r="K770" s="1010" t="s">
        <v>175</v>
      </c>
      <c r="L770" s="865">
        <v>3</v>
      </c>
      <c r="M770" s="863">
        <v>2</v>
      </c>
      <c r="N770" s="863">
        <v>3</v>
      </c>
      <c r="O770" s="863">
        <v>7</v>
      </c>
      <c r="P770" s="839">
        <v>323</v>
      </c>
      <c r="Q770" s="864" t="s">
        <v>30</v>
      </c>
      <c r="R770" s="1043">
        <v>43</v>
      </c>
      <c r="S770" s="868"/>
      <c r="T770" s="955"/>
      <c r="U770" s="955">
        <v>3400000</v>
      </c>
      <c r="V770" s="868">
        <v>2000000</v>
      </c>
      <c r="W770" s="868">
        <v>2000000</v>
      </c>
    </row>
    <row r="771" spans="2:23" ht="25.5" hidden="1" customHeight="1" x14ac:dyDescent="0.25">
      <c r="B771" s="264" t="s">
        <v>105</v>
      </c>
      <c r="C771" s="281" t="s">
        <v>150</v>
      </c>
      <c r="D771" s="183"/>
      <c r="E771" s="99" t="s">
        <v>6</v>
      </c>
      <c r="F771" s="99" t="s">
        <v>7</v>
      </c>
      <c r="G771" s="99" t="s">
        <v>8</v>
      </c>
      <c r="H771" s="101" t="s">
        <v>107</v>
      </c>
      <c r="I771" s="207" t="s">
        <v>152</v>
      </c>
      <c r="J771" s="354" t="s">
        <v>146</v>
      </c>
      <c r="K771" s="359" t="s">
        <v>175</v>
      </c>
      <c r="L771" s="360"/>
      <c r="M771" s="361"/>
      <c r="N771" s="361"/>
      <c r="O771" s="361"/>
      <c r="P771" s="361"/>
      <c r="Q771" s="362" t="s">
        <v>176</v>
      </c>
      <c r="R771" s="449">
        <v>52</v>
      </c>
      <c r="S771" s="260">
        <f>SUM(S772)</f>
        <v>0</v>
      </c>
      <c r="T771" s="260">
        <f t="shared" ref="T771:W771" si="445">SUM(T772)</f>
        <v>0</v>
      </c>
      <c r="U771" s="260">
        <f t="shared" si="445"/>
        <v>0</v>
      </c>
      <c r="V771" s="260">
        <f t="shared" si="445"/>
        <v>0</v>
      </c>
      <c r="W771" s="260">
        <f t="shared" si="445"/>
        <v>0</v>
      </c>
    </row>
    <row r="772" spans="2:23" ht="15" hidden="1" customHeight="1" x14ac:dyDescent="0.25">
      <c r="B772" s="264" t="s">
        <v>105</v>
      </c>
      <c r="C772" s="289" t="s">
        <v>150</v>
      </c>
      <c r="D772" s="323"/>
      <c r="E772" s="99" t="s">
        <v>6</v>
      </c>
      <c r="F772" s="207"/>
      <c r="G772" s="207"/>
      <c r="H772" s="101" t="s">
        <v>107</v>
      </c>
      <c r="I772" s="207" t="s">
        <v>152</v>
      </c>
      <c r="J772" s="313" t="s">
        <v>146</v>
      </c>
      <c r="K772" s="333" t="s">
        <v>175</v>
      </c>
      <c r="L772" s="318">
        <v>3</v>
      </c>
      <c r="M772" s="166">
        <v>2</v>
      </c>
      <c r="N772" s="166">
        <v>3</v>
      </c>
      <c r="O772" s="166">
        <v>7</v>
      </c>
      <c r="P772" s="213">
        <v>323</v>
      </c>
      <c r="Q772" s="225" t="s">
        <v>30</v>
      </c>
      <c r="R772" s="441">
        <v>52</v>
      </c>
      <c r="S772" s="459"/>
      <c r="T772" s="459"/>
      <c r="U772" s="821"/>
      <c r="V772" s="459"/>
      <c r="W772" s="459"/>
    </row>
    <row r="773" spans="2:23" ht="22.5" hidden="1" customHeight="1" x14ac:dyDescent="0.25">
      <c r="B773" s="264" t="s">
        <v>105</v>
      </c>
      <c r="C773" s="281" t="s">
        <v>150</v>
      </c>
      <c r="D773" s="323"/>
      <c r="E773" s="99" t="s">
        <v>6</v>
      </c>
      <c r="F773" s="99" t="s">
        <v>7</v>
      </c>
      <c r="G773" s="99" t="s">
        <v>8</v>
      </c>
      <c r="H773" s="101" t="s">
        <v>107</v>
      </c>
      <c r="I773" s="207" t="s">
        <v>152</v>
      </c>
      <c r="J773" s="363" t="s">
        <v>49</v>
      </c>
      <c r="K773" s="364" t="s">
        <v>177</v>
      </c>
      <c r="L773" s="365"/>
      <c r="M773" s="365"/>
      <c r="N773" s="365"/>
      <c r="O773" s="365"/>
      <c r="P773" s="365"/>
      <c r="Q773" s="366" t="s">
        <v>141</v>
      </c>
      <c r="R773" s="445">
        <v>11</v>
      </c>
      <c r="S773" s="471">
        <f>SUM(S774:S775)</f>
        <v>200000</v>
      </c>
      <c r="T773" s="471">
        <f t="shared" ref="T773" si="446">SUM(T774:T775)</f>
        <v>0</v>
      </c>
      <c r="U773" s="471">
        <f t="shared" ref="U773" si="447">SUM(U774:U775)</f>
        <v>800000</v>
      </c>
      <c r="V773" s="471">
        <f t="shared" ref="V773" si="448">SUM(V774:V775)</f>
        <v>200000</v>
      </c>
      <c r="W773" s="471">
        <f t="shared" ref="W773" si="449">SUM(W774:W775)</f>
        <v>200000</v>
      </c>
    </row>
    <row r="774" spans="2:23" ht="22.5" hidden="1" customHeight="1" x14ac:dyDescent="0.25">
      <c r="B774" s="264" t="s">
        <v>105</v>
      </c>
      <c r="C774" s="281" t="s">
        <v>150</v>
      </c>
      <c r="D774" s="323"/>
      <c r="E774" s="99" t="s">
        <v>6</v>
      </c>
      <c r="F774" s="207"/>
      <c r="G774" s="207"/>
      <c r="H774" s="101" t="s">
        <v>107</v>
      </c>
      <c r="I774" s="207" t="s">
        <v>152</v>
      </c>
      <c r="J774" s="367" t="s">
        <v>49</v>
      </c>
      <c r="K774" s="368" t="s">
        <v>177</v>
      </c>
      <c r="L774" s="321">
        <v>3</v>
      </c>
      <c r="M774" s="321">
        <v>2</v>
      </c>
      <c r="N774" s="321">
        <v>3</v>
      </c>
      <c r="O774" s="321">
        <v>5</v>
      </c>
      <c r="P774" s="369">
        <v>323</v>
      </c>
      <c r="Q774" s="381" t="s">
        <v>28</v>
      </c>
      <c r="R774" s="448">
        <v>11</v>
      </c>
      <c r="S774" s="459">
        <v>200000</v>
      </c>
      <c r="T774" s="821"/>
      <c r="U774" s="821">
        <v>200000</v>
      </c>
      <c r="V774" s="459">
        <v>200000</v>
      </c>
      <c r="W774" s="459">
        <v>200000</v>
      </c>
    </row>
    <row r="775" spans="2:23" ht="22.5" hidden="1" customHeight="1" x14ac:dyDescent="0.25">
      <c r="B775" s="264" t="s">
        <v>105</v>
      </c>
      <c r="C775" s="281" t="s">
        <v>150</v>
      </c>
      <c r="D775" s="323"/>
      <c r="E775" s="99" t="s">
        <v>6</v>
      </c>
      <c r="F775" s="207"/>
      <c r="G775" s="207"/>
      <c r="H775" s="101" t="s">
        <v>107</v>
      </c>
      <c r="I775" s="207" t="s">
        <v>152</v>
      </c>
      <c r="J775" s="367" t="s">
        <v>49</v>
      </c>
      <c r="K775" s="368" t="s">
        <v>177</v>
      </c>
      <c r="L775" s="321">
        <v>4</v>
      </c>
      <c r="M775" s="321">
        <v>2</v>
      </c>
      <c r="N775" s="321">
        <v>3</v>
      </c>
      <c r="O775" s="321">
        <v>1</v>
      </c>
      <c r="P775" s="369">
        <v>423</v>
      </c>
      <c r="Q775" s="370" t="s">
        <v>178</v>
      </c>
      <c r="R775" s="448">
        <v>11</v>
      </c>
      <c r="S775" s="459"/>
      <c r="T775" s="821"/>
      <c r="U775" s="1041">
        <v>600000</v>
      </c>
      <c r="V775" s="459"/>
      <c r="W775" s="459"/>
    </row>
    <row r="776" spans="2:23" ht="22.5" hidden="1" customHeight="1" x14ac:dyDescent="0.25">
      <c r="B776" s="264" t="s">
        <v>105</v>
      </c>
      <c r="C776" s="281" t="s">
        <v>150</v>
      </c>
      <c r="D776" s="371"/>
      <c r="E776" s="99" t="s">
        <v>6</v>
      </c>
      <c r="F776" s="99" t="s">
        <v>7</v>
      </c>
      <c r="G776" s="99" t="s">
        <v>8</v>
      </c>
      <c r="H776" s="101" t="s">
        <v>107</v>
      </c>
      <c r="I776" s="207" t="s">
        <v>152</v>
      </c>
      <c r="J776" s="364" t="s">
        <v>49</v>
      </c>
      <c r="K776" s="364" t="s">
        <v>179</v>
      </c>
      <c r="L776" s="365"/>
      <c r="M776" s="365"/>
      <c r="N776" s="365"/>
      <c r="O776" s="365"/>
      <c r="P776" s="365"/>
      <c r="Q776" s="372" t="s">
        <v>72</v>
      </c>
      <c r="R776" s="445">
        <v>11</v>
      </c>
      <c r="S776" s="471">
        <f>SUM(S777:S781)</f>
        <v>6530000</v>
      </c>
      <c r="T776" s="471">
        <f t="shared" ref="T776" si="450">SUM(T777:T781)</f>
        <v>0</v>
      </c>
      <c r="U776" s="471">
        <f t="shared" ref="U776" si="451">SUM(U777:U781)</f>
        <v>4800000</v>
      </c>
      <c r="V776" s="471">
        <f t="shared" ref="V776" si="452">SUM(V777:V781)</f>
        <v>5100000</v>
      </c>
      <c r="W776" s="471">
        <f t="shared" ref="W776" si="453">SUM(W777:W781)</f>
        <v>5100000</v>
      </c>
    </row>
    <row r="777" spans="2:23" ht="15" hidden="1" customHeight="1" x14ac:dyDescent="0.25">
      <c r="B777" s="264" t="s">
        <v>105</v>
      </c>
      <c r="C777" s="289" t="s">
        <v>150</v>
      </c>
      <c r="D777" s="371"/>
      <c r="E777" s="99" t="s">
        <v>6</v>
      </c>
      <c r="F777" s="207"/>
      <c r="G777" s="207"/>
      <c r="H777" s="101" t="s">
        <v>107</v>
      </c>
      <c r="I777" s="207" t="s">
        <v>152</v>
      </c>
      <c r="J777" s="367" t="s">
        <v>49</v>
      </c>
      <c r="K777" s="368" t="s">
        <v>179</v>
      </c>
      <c r="L777" s="321">
        <v>3</v>
      </c>
      <c r="M777" s="321">
        <v>2</v>
      </c>
      <c r="N777" s="321">
        <v>3</v>
      </c>
      <c r="O777" s="321">
        <v>8</v>
      </c>
      <c r="P777" s="213">
        <v>323</v>
      </c>
      <c r="Q777" s="370" t="s">
        <v>38</v>
      </c>
      <c r="R777" s="439">
        <v>11</v>
      </c>
      <c r="S777" s="459">
        <v>2200000</v>
      </c>
      <c r="T777" s="821"/>
      <c r="U777" s="1041">
        <v>700000</v>
      </c>
      <c r="V777" s="459">
        <v>1000000</v>
      </c>
      <c r="W777" s="459">
        <v>1000000</v>
      </c>
    </row>
    <row r="778" spans="2:23" ht="15" hidden="1" customHeight="1" x14ac:dyDescent="0.25">
      <c r="B778" s="264" t="s">
        <v>105</v>
      </c>
      <c r="C778" s="289" t="s">
        <v>150</v>
      </c>
      <c r="D778" s="371"/>
      <c r="E778" s="99" t="s">
        <v>6</v>
      </c>
      <c r="F778" s="207"/>
      <c r="G778" s="207"/>
      <c r="H778" s="101" t="s">
        <v>107</v>
      </c>
      <c r="I778" s="207" t="s">
        <v>152</v>
      </c>
      <c r="J778" s="367" t="s">
        <v>49</v>
      </c>
      <c r="K778" s="368" t="s">
        <v>179</v>
      </c>
      <c r="L778" s="321">
        <v>4</v>
      </c>
      <c r="M778" s="321">
        <v>1</v>
      </c>
      <c r="N778" s="321">
        <v>2</v>
      </c>
      <c r="O778" s="321">
        <v>3</v>
      </c>
      <c r="P778" s="373">
        <v>412</v>
      </c>
      <c r="Q778" s="370" t="s">
        <v>53</v>
      </c>
      <c r="R778" s="439">
        <v>11</v>
      </c>
      <c r="S778" s="459">
        <v>2500000</v>
      </c>
      <c r="T778" s="821"/>
      <c r="U778" s="821">
        <v>2000000</v>
      </c>
      <c r="V778" s="459">
        <v>2000000</v>
      </c>
      <c r="W778" s="459">
        <v>2000000</v>
      </c>
    </row>
    <row r="779" spans="2:23" ht="15" hidden="1" customHeight="1" x14ac:dyDescent="0.25">
      <c r="B779" s="264" t="s">
        <v>105</v>
      </c>
      <c r="C779" s="289" t="s">
        <v>150</v>
      </c>
      <c r="D779" s="371"/>
      <c r="E779" s="99" t="s">
        <v>6</v>
      </c>
      <c r="F779" s="207"/>
      <c r="G779" s="207"/>
      <c r="H779" s="101" t="s">
        <v>107</v>
      </c>
      <c r="I779" s="207" t="s">
        <v>152</v>
      </c>
      <c r="J779" s="367" t="s">
        <v>49</v>
      </c>
      <c r="K779" s="368" t="s">
        <v>179</v>
      </c>
      <c r="L779" s="321">
        <v>4</v>
      </c>
      <c r="M779" s="321">
        <v>2</v>
      </c>
      <c r="N779" s="321">
        <v>2</v>
      </c>
      <c r="O779" s="321">
        <v>1</v>
      </c>
      <c r="P779" s="213">
        <v>422</v>
      </c>
      <c r="Q779" s="229" t="s">
        <v>67</v>
      </c>
      <c r="R779" s="439">
        <v>11</v>
      </c>
      <c r="S779" s="459">
        <v>1000000</v>
      </c>
      <c r="T779" s="821"/>
      <c r="U779" s="821">
        <v>1300000</v>
      </c>
      <c r="V779" s="459">
        <v>1100000</v>
      </c>
      <c r="W779" s="459">
        <v>1100000</v>
      </c>
    </row>
    <row r="780" spans="2:23" ht="15" hidden="1" customHeight="1" x14ac:dyDescent="0.25">
      <c r="B780" s="264" t="s">
        <v>105</v>
      </c>
      <c r="C780" s="289" t="s">
        <v>150</v>
      </c>
      <c r="D780" s="371"/>
      <c r="E780" s="99" t="s">
        <v>6</v>
      </c>
      <c r="F780" s="207"/>
      <c r="G780" s="207"/>
      <c r="H780" s="101" t="s">
        <v>107</v>
      </c>
      <c r="I780" s="207" t="s">
        <v>152</v>
      </c>
      <c r="J780" s="367" t="s">
        <v>49</v>
      </c>
      <c r="K780" s="368" t="s">
        <v>179</v>
      </c>
      <c r="L780" s="321">
        <v>4</v>
      </c>
      <c r="M780" s="321">
        <v>2</v>
      </c>
      <c r="N780" s="321">
        <v>6</v>
      </c>
      <c r="O780" s="321">
        <v>2</v>
      </c>
      <c r="P780" s="369">
        <v>426</v>
      </c>
      <c r="Q780" s="374" t="s">
        <v>73</v>
      </c>
      <c r="R780" s="439">
        <v>11</v>
      </c>
      <c r="S780" s="459">
        <v>730000</v>
      </c>
      <c r="T780" s="821"/>
      <c r="U780" s="821">
        <v>700000</v>
      </c>
      <c r="V780" s="459">
        <v>900000</v>
      </c>
      <c r="W780" s="459">
        <v>900000</v>
      </c>
    </row>
    <row r="781" spans="2:23" ht="15" hidden="1" customHeight="1" x14ac:dyDescent="0.25">
      <c r="B781" s="264" t="s">
        <v>105</v>
      </c>
      <c r="C781" s="289" t="s">
        <v>150</v>
      </c>
      <c r="D781" s="371"/>
      <c r="E781" s="99" t="s">
        <v>6</v>
      </c>
      <c r="F781" s="207"/>
      <c r="G781" s="207"/>
      <c r="H781" s="101" t="s">
        <v>107</v>
      </c>
      <c r="I781" s="207" t="s">
        <v>152</v>
      </c>
      <c r="J781" s="367" t="s">
        <v>49</v>
      </c>
      <c r="K781" s="368" t="s">
        <v>179</v>
      </c>
      <c r="L781" s="321">
        <v>4</v>
      </c>
      <c r="M781" s="321">
        <v>5</v>
      </c>
      <c r="N781" s="321">
        <v>2</v>
      </c>
      <c r="O781" s="321">
        <v>1</v>
      </c>
      <c r="P781" s="369">
        <v>452</v>
      </c>
      <c r="Q781" s="374" t="s">
        <v>180</v>
      </c>
      <c r="R781" s="439">
        <v>11</v>
      </c>
      <c r="S781" s="459">
        <v>100000</v>
      </c>
      <c r="T781" s="821"/>
      <c r="U781" s="821">
        <v>100000</v>
      </c>
      <c r="V781" s="459">
        <v>100000</v>
      </c>
      <c r="W781" s="459">
        <v>100000</v>
      </c>
    </row>
    <row r="782" spans="2:23" ht="22.5" hidden="1" customHeight="1" x14ac:dyDescent="0.25">
      <c r="B782" s="264" t="s">
        <v>105</v>
      </c>
      <c r="C782" s="281" t="s">
        <v>150</v>
      </c>
      <c r="D782" s="371"/>
      <c r="E782" s="99" t="s">
        <v>6</v>
      </c>
      <c r="F782" s="99" t="s">
        <v>7</v>
      </c>
      <c r="G782" s="99" t="s">
        <v>8</v>
      </c>
      <c r="H782" s="101" t="s">
        <v>107</v>
      </c>
      <c r="I782" s="207" t="s">
        <v>152</v>
      </c>
      <c r="J782" s="364" t="s">
        <v>49</v>
      </c>
      <c r="K782" s="375" t="s">
        <v>179</v>
      </c>
      <c r="L782" s="365"/>
      <c r="M782" s="365"/>
      <c r="N782" s="365"/>
      <c r="O782" s="365"/>
      <c r="P782" s="365"/>
      <c r="Q782" s="376" t="s">
        <v>72</v>
      </c>
      <c r="R782" s="440">
        <v>52</v>
      </c>
      <c r="S782" s="471">
        <f>SUM(S783:S787)</f>
        <v>600000</v>
      </c>
      <c r="T782" s="471">
        <f t="shared" ref="T782" si="454">SUM(T783:T787)</f>
        <v>0</v>
      </c>
      <c r="U782" s="471">
        <f t="shared" ref="U782" si="455">SUM(U783:U787)</f>
        <v>400000</v>
      </c>
      <c r="V782" s="471">
        <f t="shared" ref="V782" si="456">SUM(V783:V787)</f>
        <v>220000</v>
      </c>
      <c r="W782" s="471">
        <f t="shared" ref="W782" si="457">SUM(W783:W787)</f>
        <v>400000</v>
      </c>
    </row>
    <row r="783" spans="2:23" ht="15" hidden="1" customHeight="1" x14ac:dyDescent="0.25">
      <c r="B783" s="264" t="s">
        <v>105</v>
      </c>
      <c r="C783" s="289" t="s">
        <v>150</v>
      </c>
      <c r="D783" s="371"/>
      <c r="E783" s="99" t="s">
        <v>6</v>
      </c>
      <c r="F783" s="207"/>
      <c r="G783" s="207"/>
      <c r="H783" s="101" t="s">
        <v>107</v>
      </c>
      <c r="I783" s="207" t="s">
        <v>152</v>
      </c>
      <c r="J783" s="367" t="s">
        <v>49</v>
      </c>
      <c r="K783" s="369" t="s">
        <v>179</v>
      </c>
      <c r="L783" s="321">
        <v>3</v>
      </c>
      <c r="M783" s="321">
        <v>2</v>
      </c>
      <c r="N783" s="321">
        <v>3</v>
      </c>
      <c r="O783" s="321">
        <v>8</v>
      </c>
      <c r="P783" s="213">
        <v>323</v>
      </c>
      <c r="Q783" s="374" t="s">
        <v>38</v>
      </c>
      <c r="R783" s="441">
        <v>52</v>
      </c>
      <c r="S783" s="459">
        <v>300000</v>
      </c>
      <c r="T783" s="821"/>
      <c r="U783" s="821">
        <v>200000</v>
      </c>
      <c r="V783" s="459">
        <v>200000</v>
      </c>
      <c r="W783" s="459">
        <v>200000</v>
      </c>
    </row>
    <row r="784" spans="2:23" ht="15" hidden="1" customHeight="1" x14ac:dyDescent="0.25">
      <c r="B784" s="264" t="s">
        <v>105</v>
      </c>
      <c r="C784" s="289" t="s">
        <v>150</v>
      </c>
      <c r="D784" s="371"/>
      <c r="E784" s="99" t="s">
        <v>6</v>
      </c>
      <c r="F784" s="207"/>
      <c r="G784" s="207"/>
      <c r="H784" s="101" t="s">
        <v>107</v>
      </c>
      <c r="I784" s="207" t="s">
        <v>152</v>
      </c>
      <c r="J784" s="367" t="s">
        <v>49</v>
      </c>
      <c r="K784" s="369" t="s">
        <v>179</v>
      </c>
      <c r="L784" s="321">
        <v>4</v>
      </c>
      <c r="M784" s="321">
        <v>1</v>
      </c>
      <c r="N784" s="321">
        <v>2</v>
      </c>
      <c r="O784" s="321">
        <v>3</v>
      </c>
      <c r="P784" s="368">
        <v>412</v>
      </c>
      <c r="Q784" s="370" t="s">
        <v>53</v>
      </c>
      <c r="R784" s="441">
        <v>52</v>
      </c>
      <c r="S784" s="459">
        <v>300000</v>
      </c>
      <c r="T784" s="821"/>
      <c r="U784" s="821">
        <v>200000</v>
      </c>
      <c r="V784" s="459">
        <v>20000</v>
      </c>
      <c r="W784" s="459">
        <v>200000</v>
      </c>
    </row>
    <row r="785" spans="2:23" ht="15" hidden="1" customHeight="1" x14ac:dyDescent="0.25">
      <c r="B785" s="264" t="s">
        <v>105</v>
      </c>
      <c r="C785" s="289" t="s">
        <v>150</v>
      </c>
      <c r="D785" s="371"/>
      <c r="E785" s="99" t="s">
        <v>6</v>
      </c>
      <c r="F785" s="207"/>
      <c r="G785" s="207"/>
      <c r="H785" s="101" t="s">
        <v>107</v>
      </c>
      <c r="I785" s="207" t="s">
        <v>152</v>
      </c>
      <c r="J785" s="367" t="s">
        <v>49</v>
      </c>
      <c r="K785" s="368" t="s">
        <v>179</v>
      </c>
      <c r="L785" s="321">
        <v>4</v>
      </c>
      <c r="M785" s="321">
        <v>2</v>
      </c>
      <c r="N785" s="321">
        <v>2</v>
      </c>
      <c r="O785" s="321">
        <v>1</v>
      </c>
      <c r="P785" s="213">
        <v>422</v>
      </c>
      <c r="Q785" s="229" t="s">
        <v>67</v>
      </c>
      <c r="R785" s="441">
        <v>52</v>
      </c>
      <c r="S785" s="459"/>
      <c r="T785" s="821"/>
      <c r="U785" s="821"/>
      <c r="V785" s="459"/>
      <c r="W785" s="459"/>
    </row>
    <row r="786" spans="2:23" ht="15" hidden="1" customHeight="1" x14ac:dyDescent="0.25">
      <c r="B786" s="264" t="s">
        <v>105</v>
      </c>
      <c r="C786" s="289" t="s">
        <v>150</v>
      </c>
      <c r="D786" s="371"/>
      <c r="E786" s="99" t="s">
        <v>6</v>
      </c>
      <c r="F786" s="207"/>
      <c r="G786" s="207"/>
      <c r="H786" s="101" t="s">
        <v>107</v>
      </c>
      <c r="I786" s="207" t="s">
        <v>152</v>
      </c>
      <c r="J786" s="367" t="s">
        <v>49</v>
      </c>
      <c r="K786" s="368" t="s">
        <v>179</v>
      </c>
      <c r="L786" s="321">
        <v>4</v>
      </c>
      <c r="M786" s="321">
        <v>2</v>
      </c>
      <c r="N786" s="321">
        <v>6</v>
      </c>
      <c r="O786" s="321">
        <v>2</v>
      </c>
      <c r="P786" s="369">
        <v>426</v>
      </c>
      <c r="Q786" s="374" t="s">
        <v>73</v>
      </c>
      <c r="R786" s="441">
        <v>52</v>
      </c>
      <c r="S786" s="459"/>
      <c r="T786" s="821"/>
      <c r="U786" s="821"/>
      <c r="V786" s="459"/>
      <c r="W786" s="459"/>
    </row>
    <row r="787" spans="2:23" ht="15" hidden="1" customHeight="1" x14ac:dyDescent="0.25">
      <c r="B787" s="264" t="s">
        <v>105</v>
      </c>
      <c r="C787" s="289" t="s">
        <v>150</v>
      </c>
      <c r="D787" s="371"/>
      <c r="E787" s="99" t="s">
        <v>6</v>
      </c>
      <c r="F787" s="207"/>
      <c r="G787" s="207"/>
      <c r="H787" s="101" t="s">
        <v>107</v>
      </c>
      <c r="I787" s="207" t="s">
        <v>152</v>
      </c>
      <c r="J787" s="367" t="s">
        <v>49</v>
      </c>
      <c r="K787" s="368" t="s">
        <v>179</v>
      </c>
      <c r="L787" s="328">
        <v>4</v>
      </c>
      <c r="M787" s="319">
        <v>5</v>
      </c>
      <c r="N787" s="319">
        <v>2</v>
      </c>
      <c r="O787" s="319">
        <v>1</v>
      </c>
      <c r="P787" s="368">
        <v>452</v>
      </c>
      <c r="Q787" s="374" t="s">
        <v>180</v>
      </c>
      <c r="R787" s="441">
        <v>52</v>
      </c>
      <c r="S787" s="459"/>
      <c r="T787" s="821"/>
      <c r="U787" s="821"/>
      <c r="V787" s="459"/>
      <c r="W787" s="459"/>
    </row>
    <row r="788" spans="2:23" ht="15" hidden="1" customHeight="1" x14ac:dyDescent="0.25">
      <c r="B788" s="264" t="s">
        <v>105</v>
      </c>
      <c r="C788" s="281" t="s">
        <v>150</v>
      </c>
      <c r="D788" s="371"/>
      <c r="E788" s="99" t="s">
        <v>6</v>
      </c>
      <c r="F788" s="99" t="s">
        <v>7</v>
      </c>
      <c r="G788" s="99" t="s">
        <v>8</v>
      </c>
      <c r="H788" s="101" t="s">
        <v>107</v>
      </c>
      <c r="I788" s="207" t="s">
        <v>152</v>
      </c>
      <c r="J788" s="364" t="s">
        <v>49</v>
      </c>
      <c r="K788" s="364" t="s">
        <v>179</v>
      </c>
      <c r="L788" s="377"/>
      <c r="M788" s="377"/>
      <c r="N788" s="377"/>
      <c r="O788" s="377"/>
      <c r="P788" s="377"/>
      <c r="Q788" s="372" t="s">
        <v>72</v>
      </c>
      <c r="R788" s="450">
        <v>61</v>
      </c>
      <c r="S788" s="471">
        <f>SUM(S789:S792)</f>
        <v>100000</v>
      </c>
      <c r="T788" s="471">
        <f t="shared" ref="T788" si="458">SUM(T789:T792)</f>
        <v>0</v>
      </c>
      <c r="U788" s="471">
        <f t="shared" ref="U788" si="459">SUM(U789:U792)</f>
        <v>100000</v>
      </c>
      <c r="V788" s="471">
        <f t="shared" ref="V788" si="460">SUM(V789:V792)</f>
        <v>100000</v>
      </c>
      <c r="W788" s="471">
        <f t="shared" ref="W788" si="461">SUM(W789:W792)</f>
        <v>100000</v>
      </c>
    </row>
    <row r="789" spans="2:23" ht="15" hidden="1" customHeight="1" x14ac:dyDescent="0.25">
      <c r="B789" s="264" t="s">
        <v>105</v>
      </c>
      <c r="C789" s="289" t="s">
        <v>150</v>
      </c>
      <c r="D789" s="371"/>
      <c r="E789" s="99" t="s">
        <v>6</v>
      </c>
      <c r="F789" s="207"/>
      <c r="G789" s="207"/>
      <c r="H789" s="101" t="s">
        <v>107</v>
      </c>
      <c r="I789" s="207" t="s">
        <v>152</v>
      </c>
      <c r="J789" s="367" t="s">
        <v>49</v>
      </c>
      <c r="K789" s="368" t="s">
        <v>179</v>
      </c>
      <c r="L789" s="321">
        <v>3</v>
      </c>
      <c r="M789" s="321">
        <v>2</v>
      </c>
      <c r="N789" s="321">
        <v>3</v>
      </c>
      <c r="O789" s="321">
        <v>8</v>
      </c>
      <c r="P789" s="213">
        <v>323</v>
      </c>
      <c r="Q789" s="370" t="s">
        <v>38</v>
      </c>
      <c r="R789" s="443">
        <v>61</v>
      </c>
      <c r="S789" s="459">
        <v>100000</v>
      </c>
      <c r="T789" s="821"/>
      <c r="U789" s="821">
        <v>100000</v>
      </c>
      <c r="V789" s="459">
        <v>100000</v>
      </c>
      <c r="W789" s="459">
        <v>100000</v>
      </c>
    </row>
    <row r="790" spans="2:23" ht="15" hidden="1" customHeight="1" x14ac:dyDescent="0.25">
      <c r="B790" s="264" t="s">
        <v>105</v>
      </c>
      <c r="C790" s="289" t="s">
        <v>150</v>
      </c>
      <c r="D790" s="371"/>
      <c r="E790" s="99" t="s">
        <v>6</v>
      </c>
      <c r="F790" s="207"/>
      <c r="G790" s="207"/>
      <c r="H790" s="101" t="s">
        <v>107</v>
      </c>
      <c r="I790" s="207" t="s">
        <v>152</v>
      </c>
      <c r="J790" s="367" t="s">
        <v>49</v>
      </c>
      <c r="K790" s="368" t="s">
        <v>179</v>
      </c>
      <c r="L790" s="321">
        <v>4</v>
      </c>
      <c r="M790" s="321">
        <v>1</v>
      </c>
      <c r="N790" s="321">
        <v>2</v>
      </c>
      <c r="O790" s="321">
        <v>3</v>
      </c>
      <c r="P790" s="368">
        <v>412</v>
      </c>
      <c r="Q790" s="370" t="s">
        <v>53</v>
      </c>
      <c r="R790" s="443">
        <v>61</v>
      </c>
      <c r="S790" s="459"/>
      <c r="T790" s="821"/>
      <c r="U790" s="821"/>
      <c r="V790" s="459"/>
      <c r="W790" s="459"/>
    </row>
    <row r="791" spans="2:23" ht="15" hidden="1" customHeight="1" x14ac:dyDescent="0.25">
      <c r="B791" s="264" t="s">
        <v>105</v>
      </c>
      <c r="C791" s="289" t="s">
        <v>150</v>
      </c>
      <c r="D791" s="371"/>
      <c r="E791" s="99" t="s">
        <v>6</v>
      </c>
      <c r="F791" s="207"/>
      <c r="G791" s="207"/>
      <c r="H791" s="101" t="s">
        <v>107</v>
      </c>
      <c r="I791" s="207" t="s">
        <v>152</v>
      </c>
      <c r="J791" s="367" t="s">
        <v>49</v>
      </c>
      <c r="K791" s="368" t="s">
        <v>179</v>
      </c>
      <c r="L791" s="321">
        <v>4</v>
      </c>
      <c r="M791" s="321">
        <v>2</v>
      </c>
      <c r="N791" s="321">
        <v>2</v>
      </c>
      <c r="O791" s="321">
        <v>1</v>
      </c>
      <c r="P791" s="213">
        <v>422</v>
      </c>
      <c r="Q791" s="229" t="s">
        <v>67</v>
      </c>
      <c r="R791" s="443">
        <v>61</v>
      </c>
      <c r="S791" s="459"/>
      <c r="T791" s="821"/>
      <c r="U791" s="821"/>
      <c r="V791" s="459"/>
      <c r="W791" s="459"/>
    </row>
    <row r="792" spans="2:23" ht="15" hidden="1" customHeight="1" x14ac:dyDescent="0.25">
      <c r="B792" s="264" t="s">
        <v>105</v>
      </c>
      <c r="C792" s="289" t="s">
        <v>150</v>
      </c>
      <c r="D792" s="371"/>
      <c r="E792" s="99" t="s">
        <v>6</v>
      </c>
      <c r="F792" s="207"/>
      <c r="G792" s="207"/>
      <c r="H792" s="101" t="s">
        <v>107</v>
      </c>
      <c r="I792" s="207" t="s">
        <v>152</v>
      </c>
      <c r="J792" s="367" t="s">
        <v>49</v>
      </c>
      <c r="K792" s="368" t="s">
        <v>179</v>
      </c>
      <c r="L792" s="321">
        <v>4</v>
      </c>
      <c r="M792" s="321">
        <v>2</v>
      </c>
      <c r="N792" s="321">
        <v>6</v>
      </c>
      <c r="O792" s="321">
        <v>2</v>
      </c>
      <c r="P792" s="369">
        <v>426</v>
      </c>
      <c r="Q792" s="370" t="s">
        <v>73</v>
      </c>
      <c r="R792" s="443">
        <v>61</v>
      </c>
      <c r="S792" s="459"/>
      <c r="T792" s="821"/>
      <c r="U792" s="821"/>
      <c r="V792" s="459"/>
      <c r="W792" s="459"/>
    </row>
    <row r="793" spans="2:23" ht="38.25" hidden="1" customHeight="1" x14ac:dyDescent="0.25">
      <c r="B793" s="264" t="s">
        <v>105</v>
      </c>
      <c r="C793" s="281" t="s">
        <v>150</v>
      </c>
      <c r="D793" s="378"/>
      <c r="E793" s="99" t="s">
        <v>6</v>
      </c>
      <c r="F793" s="99" t="s">
        <v>7</v>
      </c>
      <c r="G793" s="99" t="s">
        <v>8</v>
      </c>
      <c r="H793" s="101" t="s">
        <v>107</v>
      </c>
      <c r="I793" s="207" t="s">
        <v>152</v>
      </c>
      <c r="J793" s="296" t="s">
        <v>49</v>
      </c>
      <c r="K793" s="296" t="s">
        <v>181</v>
      </c>
      <c r="L793" s="286"/>
      <c r="M793" s="286"/>
      <c r="N793" s="286"/>
      <c r="O793" s="286"/>
      <c r="P793" s="286"/>
      <c r="Q793" s="379" t="s">
        <v>182</v>
      </c>
      <c r="R793" s="445">
        <v>11</v>
      </c>
      <c r="S793" s="471">
        <f>SUM(S794:S800)</f>
        <v>2530000</v>
      </c>
      <c r="T793" s="471">
        <f t="shared" ref="T793" si="462">SUM(T794:T800)</f>
        <v>0</v>
      </c>
      <c r="U793" s="471">
        <f t="shared" ref="U793" si="463">SUM(U794:U800)</f>
        <v>1740000</v>
      </c>
      <c r="V793" s="471">
        <f t="shared" ref="V793" si="464">SUM(V794:V800)</f>
        <v>1880000</v>
      </c>
      <c r="W793" s="471">
        <f t="shared" ref="W793" si="465">SUM(W794:W800)</f>
        <v>1880000</v>
      </c>
    </row>
    <row r="794" spans="2:23" ht="16.5" hidden="1" customHeight="1" x14ac:dyDescent="0.25">
      <c r="B794" s="264" t="s">
        <v>105</v>
      </c>
      <c r="C794" s="281" t="s">
        <v>150</v>
      </c>
      <c r="D794" s="378"/>
      <c r="E794" s="99" t="s">
        <v>6</v>
      </c>
      <c r="F794" s="99"/>
      <c r="G794" s="99"/>
      <c r="H794" s="101" t="s">
        <v>107</v>
      </c>
      <c r="I794" s="207" t="s">
        <v>152</v>
      </c>
      <c r="J794" s="380" t="s">
        <v>49</v>
      </c>
      <c r="K794" s="380" t="s">
        <v>181</v>
      </c>
      <c r="L794" s="321">
        <v>3</v>
      </c>
      <c r="M794" s="321">
        <v>2</v>
      </c>
      <c r="N794" s="321">
        <v>3</v>
      </c>
      <c r="O794" s="326">
        <v>7</v>
      </c>
      <c r="P794" s="321">
        <v>323</v>
      </c>
      <c r="Q794" s="381" t="s">
        <v>30</v>
      </c>
      <c r="R794" s="448">
        <v>11</v>
      </c>
      <c r="S794" s="459">
        <v>150000</v>
      </c>
      <c r="T794" s="821"/>
      <c r="U794" s="821">
        <v>100000</v>
      </c>
      <c r="V794" s="459">
        <v>100000</v>
      </c>
      <c r="W794" s="459">
        <v>100000</v>
      </c>
    </row>
    <row r="795" spans="2:23" ht="15" hidden="1" customHeight="1" x14ac:dyDescent="0.25">
      <c r="B795" s="264" t="s">
        <v>105</v>
      </c>
      <c r="C795" s="289" t="s">
        <v>150</v>
      </c>
      <c r="D795" s="371"/>
      <c r="E795" s="99" t="s">
        <v>6</v>
      </c>
      <c r="F795" s="207"/>
      <c r="G795" s="207"/>
      <c r="H795" s="101" t="s">
        <v>107</v>
      </c>
      <c r="I795" s="207" t="s">
        <v>152</v>
      </c>
      <c r="J795" s="367" t="s">
        <v>49</v>
      </c>
      <c r="K795" s="368" t="s">
        <v>181</v>
      </c>
      <c r="L795" s="321">
        <v>4</v>
      </c>
      <c r="M795" s="321">
        <v>2</v>
      </c>
      <c r="N795" s="321">
        <v>1</v>
      </c>
      <c r="O795" s="321">
        <v>2</v>
      </c>
      <c r="P795" s="213">
        <v>421</v>
      </c>
      <c r="Q795" s="374" t="s">
        <v>183</v>
      </c>
      <c r="R795" s="439">
        <v>11</v>
      </c>
      <c r="S795" s="459">
        <v>1700000</v>
      </c>
      <c r="T795" s="821"/>
      <c r="U795" s="821">
        <v>1000000</v>
      </c>
      <c r="V795" s="459">
        <v>1200000</v>
      </c>
      <c r="W795" s="459">
        <v>1200000</v>
      </c>
    </row>
    <row r="796" spans="2:23" ht="15" hidden="1" customHeight="1" x14ac:dyDescent="0.25">
      <c r="B796" s="264" t="s">
        <v>105</v>
      </c>
      <c r="C796" s="289" t="s">
        <v>150</v>
      </c>
      <c r="D796" s="371"/>
      <c r="E796" s="99" t="s">
        <v>6</v>
      </c>
      <c r="F796" s="207"/>
      <c r="G796" s="207"/>
      <c r="H796" s="101" t="s">
        <v>107</v>
      </c>
      <c r="I796" s="207" t="s">
        <v>152</v>
      </c>
      <c r="J796" s="367" t="s">
        <v>49</v>
      </c>
      <c r="K796" s="368" t="s">
        <v>181</v>
      </c>
      <c r="L796" s="321">
        <v>4</v>
      </c>
      <c r="M796" s="321">
        <v>2</v>
      </c>
      <c r="N796" s="321">
        <v>1</v>
      </c>
      <c r="O796" s="321">
        <v>4</v>
      </c>
      <c r="P796" s="213">
        <v>421</v>
      </c>
      <c r="Q796" s="374" t="s">
        <v>50</v>
      </c>
      <c r="R796" s="439">
        <v>11</v>
      </c>
      <c r="S796" s="459">
        <v>240000</v>
      </c>
      <c r="T796" s="821"/>
      <c r="U796" s="821">
        <v>240000</v>
      </c>
      <c r="V796" s="459">
        <v>240000</v>
      </c>
      <c r="W796" s="459">
        <v>240000</v>
      </c>
    </row>
    <row r="797" spans="2:23" ht="15" hidden="1" customHeight="1" x14ac:dyDescent="0.25">
      <c r="B797" s="264" t="s">
        <v>105</v>
      </c>
      <c r="C797" s="289" t="s">
        <v>150</v>
      </c>
      <c r="D797" s="371"/>
      <c r="E797" s="99" t="s">
        <v>6</v>
      </c>
      <c r="F797" s="207"/>
      <c r="G797" s="207"/>
      <c r="H797" s="101" t="s">
        <v>107</v>
      </c>
      <c r="I797" s="207" t="s">
        <v>152</v>
      </c>
      <c r="J797" s="367" t="s">
        <v>49</v>
      </c>
      <c r="K797" s="368" t="s">
        <v>181</v>
      </c>
      <c r="L797" s="321">
        <v>4</v>
      </c>
      <c r="M797" s="321">
        <v>2</v>
      </c>
      <c r="N797" s="321">
        <v>2</v>
      </c>
      <c r="O797" s="321">
        <v>1</v>
      </c>
      <c r="P797" s="213">
        <v>422</v>
      </c>
      <c r="Q797" s="229" t="s">
        <v>67</v>
      </c>
      <c r="R797" s="439">
        <v>11</v>
      </c>
      <c r="S797" s="459">
        <v>250000</v>
      </c>
      <c r="T797" s="821"/>
      <c r="U797" s="821">
        <v>200000</v>
      </c>
      <c r="V797" s="459">
        <v>150000</v>
      </c>
      <c r="W797" s="459">
        <v>150000</v>
      </c>
    </row>
    <row r="798" spans="2:23" ht="15" hidden="1" customHeight="1" x14ac:dyDescent="0.25">
      <c r="B798" s="264" t="s">
        <v>105</v>
      </c>
      <c r="C798" s="289" t="s">
        <v>150</v>
      </c>
      <c r="D798" s="371"/>
      <c r="E798" s="99" t="s">
        <v>6</v>
      </c>
      <c r="F798" s="207"/>
      <c r="G798" s="207"/>
      <c r="H798" s="101" t="s">
        <v>107</v>
      </c>
      <c r="I798" s="207" t="s">
        <v>152</v>
      </c>
      <c r="J798" s="367" t="s">
        <v>49</v>
      </c>
      <c r="K798" s="368" t="s">
        <v>181</v>
      </c>
      <c r="L798" s="321">
        <v>4</v>
      </c>
      <c r="M798" s="321">
        <v>2</v>
      </c>
      <c r="N798" s="321">
        <v>2</v>
      </c>
      <c r="O798" s="321">
        <v>2</v>
      </c>
      <c r="P798" s="213">
        <v>422</v>
      </c>
      <c r="Q798" s="229" t="s">
        <v>68</v>
      </c>
      <c r="R798" s="439">
        <v>11</v>
      </c>
      <c r="S798" s="459">
        <v>80000</v>
      </c>
      <c r="T798" s="821"/>
      <c r="U798" s="821">
        <v>80000</v>
      </c>
      <c r="V798" s="459">
        <v>80000</v>
      </c>
      <c r="W798" s="459">
        <v>80000</v>
      </c>
    </row>
    <row r="799" spans="2:23" ht="15" hidden="1" customHeight="1" x14ac:dyDescent="0.25">
      <c r="B799" s="264" t="s">
        <v>105</v>
      </c>
      <c r="C799" s="289" t="s">
        <v>150</v>
      </c>
      <c r="D799" s="371"/>
      <c r="E799" s="99" t="s">
        <v>6</v>
      </c>
      <c r="F799" s="207"/>
      <c r="G799" s="207"/>
      <c r="H799" s="101" t="s">
        <v>107</v>
      </c>
      <c r="I799" s="207" t="s">
        <v>152</v>
      </c>
      <c r="J799" s="367" t="s">
        <v>49</v>
      </c>
      <c r="K799" s="368" t="s">
        <v>181</v>
      </c>
      <c r="L799" s="321">
        <v>4</v>
      </c>
      <c r="M799" s="321">
        <v>2</v>
      </c>
      <c r="N799" s="321">
        <v>2</v>
      </c>
      <c r="O799" s="321">
        <v>3</v>
      </c>
      <c r="P799" s="213">
        <v>422</v>
      </c>
      <c r="Q799" s="374" t="s">
        <v>69</v>
      </c>
      <c r="R799" s="439">
        <v>11</v>
      </c>
      <c r="S799" s="459">
        <v>70000</v>
      </c>
      <c r="T799" s="821"/>
      <c r="U799" s="821">
        <v>70000</v>
      </c>
      <c r="V799" s="459">
        <v>70000</v>
      </c>
      <c r="W799" s="459">
        <v>70000</v>
      </c>
    </row>
    <row r="800" spans="2:23" ht="15" hidden="1" customHeight="1" x14ac:dyDescent="0.25">
      <c r="B800" s="264" t="s">
        <v>105</v>
      </c>
      <c r="C800" s="289" t="s">
        <v>150</v>
      </c>
      <c r="D800" s="371"/>
      <c r="E800" s="99" t="s">
        <v>6</v>
      </c>
      <c r="F800" s="207"/>
      <c r="G800" s="207"/>
      <c r="H800" s="101" t="s">
        <v>107</v>
      </c>
      <c r="I800" s="207" t="s">
        <v>152</v>
      </c>
      <c r="J800" s="367" t="s">
        <v>49</v>
      </c>
      <c r="K800" s="368" t="s">
        <v>181</v>
      </c>
      <c r="L800" s="318">
        <v>4</v>
      </c>
      <c r="M800" s="166">
        <v>2</v>
      </c>
      <c r="N800" s="166">
        <v>2</v>
      </c>
      <c r="O800" s="166">
        <v>5</v>
      </c>
      <c r="P800" s="213">
        <v>422</v>
      </c>
      <c r="Q800" s="382" t="s">
        <v>184</v>
      </c>
      <c r="R800" s="439">
        <v>11</v>
      </c>
      <c r="S800" s="459">
        <v>40000</v>
      </c>
      <c r="T800" s="821"/>
      <c r="U800" s="821">
        <v>50000</v>
      </c>
      <c r="V800" s="459">
        <v>40000</v>
      </c>
      <c r="W800" s="459">
        <v>40000</v>
      </c>
    </row>
    <row r="801" spans="2:23" ht="25.5" hidden="1" customHeight="1" x14ac:dyDescent="0.25">
      <c r="B801" s="264" t="s">
        <v>105</v>
      </c>
      <c r="C801" s="281" t="s">
        <v>150</v>
      </c>
      <c r="D801" s="383"/>
      <c r="E801" s="99" t="s">
        <v>6</v>
      </c>
      <c r="F801" s="99" t="s">
        <v>7</v>
      </c>
      <c r="G801" s="99" t="s">
        <v>8</v>
      </c>
      <c r="H801" s="101" t="s">
        <v>107</v>
      </c>
      <c r="I801" s="207" t="s">
        <v>152</v>
      </c>
      <c r="J801" s="231" t="s">
        <v>10</v>
      </c>
      <c r="K801" s="335" t="s">
        <v>185</v>
      </c>
      <c r="L801" s="335"/>
      <c r="M801" s="336"/>
      <c r="N801" s="336"/>
      <c r="O801" s="336"/>
      <c r="P801" s="337"/>
      <c r="Q801" s="384" t="s">
        <v>186</v>
      </c>
      <c r="R801" s="445">
        <v>11</v>
      </c>
      <c r="S801" s="472">
        <f>SUM(S802:S803)</f>
        <v>50000</v>
      </c>
      <c r="T801" s="472">
        <f t="shared" ref="T801" si="466">SUM(T802:T803)</f>
        <v>0</v>
      </c>
      <c r="U801" s="472">
        <f t="shared" ref="U801" si="467">SUM(U802:U803)</f>
        <v>0</v>
      </c>
      <c r="V801" s="472">
        <f t="shared" ref="V801" si="468">SUM(V802:V803)</f>
        <v>0</v>
      </c>
      <c r="W801" s="472">
        <f t="shared" ref="W801" si="469">SUM(W802:W803)</f>
        <v>0</v>
      </c>
    </row>
    <row r="802" spans="2:23" ht="15" hidden="1" customHeight="1" x14ac:dyDescent="0.25">
      <c r="B802" s="264" t="s">
        <v>105</v>
      </c>
      <c r="C802" s="289" t="s">
        <v>150</v>
      </c>
      <c r="D802" s="199"/>
      <c r="E802" s="99" t="s">
        <v>6</v>
      </c>
      <c r="F802" s="207"/>
      <c r="G802" s="207"/>
      <c r="H802" s="101" t="s">
        <v>107</v>
      </c>
      <c r="I802" s="207" t="s">
        <v>152</v>
      </c>
      <c r="J802" s="313" t="s">
        <v>10</v>
      </c>
      <c r="K802" s="333" t="s">
        <v>185</v>
      </c>
      <c r="L802" s="316">
        <v>3</v>
      </c>
      <c r="M802" s="316">
        <v>2</v>
      </c>
      <c r="N802" s="316">
        <v>3</v>
      </c>
      <c r="O802" s="316">
        <v>7</v>
      </c>
      <c r="P802" s="213">
        <v>323</v>
      </c>
      <c r="Q802" s="225" t="s">
        <v>30</v>
      </c>
      <c r="R802" s="439">
        <v>11</v>
      </c>
      <c r="S802" s="459">
        <v>50000</v>
      </c>
      <c r="T802" s="821"/>
      <c r="U802" s="821"/>
      <c r="V802" s="459"/>
      <c r="W802" s="459"/>
    </row>
    <row r="803" spans="2:23" ht="15" hidden="1" customHeight="1" x14ac:dyDescent="0.25">
      <c r="B803" s="264" t="s">
        <v>105</v>
      </c>
      <c r="C803" s="289" t="s">
        <v>150</v>
      </c>
      <c r="D803" s="199"/>
      <c r="E803" s="99" t="s">
        <v>6</v>
      </c>
      <c r="F803" s="207"/>
      <c r="G803" s="207"/>
      <c r="H803" s="101" t="s">
        <v>107</v>
      </c>
      <c r="I803" s="207" t="s">
        <v>152</v>
      </c>
      <c r="J803" s="313" t="s">
        <v>10</v>
      </c>
      <c r="K803" s="333" t="s">
        <v>185</v>
      </c>
      <c r="L803" s="316">
        <v>3</v>
      </c>
      <c r="M803" s="316">
        <v>2</v>
      </c>
      <c r="N803" s="316">
        <v>9</v>
      </c>
      <c r="O803" s="316">
        <v>1</v>
      </c>
      <c r="P803" s="213">
        <v>329</v>
      </c>
      <c r="Q803" s="385" t="s">
        <v>39</v>
      </c>
      <c r="R803" s="439">
        <v>11</v>
      </c>
      <c r="S803" s="459"/>
      <c r="T803" s="821"/>
      <c r="U803" s="821"/>
      <c r="V803" s="459"/>
      <c r="W803" s="459"/>
    </row>
    <row r="804" spans="2:23" ht="25.5" hidden="1" customHeight="1" x14ac:dyDescent="0.25">
      <c r="B804" s="264" t="s">
        <v>105</v>
      </c>
      <c r="C804" s="281" t="s">
        <v>150</v>
      </c>
      <c r="D804" s="175"/>
      <c r="E804" s="99" t="s">
        <v>6</v>
      </c>
      <c r="F804" s="99" t="s">
        <v>7</v>
      </c>
      <c r="G804" s="99" t="s">
        <v>8</v>
      </c>
      <c r="H804" s="101" t="s">
        <v>107</v>
      </c>
      <c r="I804" s="200" t="s">
        <v>152</v>
      </c>
      <c r="J804" s="390" t="s">
        <v>49</v>
      </c>
      <c r="K804" s="296" t="s">
        <v>187</v>
      </c>
      <c r="L804" s="297"/>
      <c r="M804" s="298"/>
      <c r="N804" s="298"/>
      <c r="O804" s="298"/>
      <c r="P804" s="299"/>
      <c r="Q804" s="391" t="s">
        <v>266</v>
      </c>
      <c r="R804" s="445">
        <v>11</v>
      </c>
      <c r="S804" s="471">
        <f>SUM(S805:S807)</f>
        <v>0</v>
      </c>
      <c r="T804" s="471">
        <f t="shared" ref="T804" si="470">SUM(T805:T807)</f>
        <v>0</v>
      </c>
      <c r="U804" s="471">
        <f t="shared" ref="U804" si="471">SUM(U805:U807)</f>
        <v>0</v>
      </c>
      <c r="V804" s="471">
        <f t="shared" ref="V804" si="472">SUM(V805:V807)</f>
        <v>0</v>
      </c>
      <c r="W804" s="471">
        <f t="shared" ref="W804" si="473">SUM(W805:W807)</f>
        <v>0</v>
      </c>
    </row>
    <row r="805" spans="2:23" ht="15" hidden="1" customHeight="1" x14ac:dyDescent="0.25">
      <c r="B805" s="264" t="s">
        <v>105</v>
      </c>
      <c r="C805" s="289" t="s">
        <v>150</v>
      </c>
      <c r="D805" s="199"/>
      <c r="E805" s="99" t="s">
        <v>6</v>
      </c>
      <c r="F805" s="207"/>
      <c r="G805" s="207"/>
      <c r="H805" s="101" t="s">
        <v>107</v>
      </c>
      <c r="I805" s="207" t="s">
        <v>152</v>
      </c>
      <c r="J805" s="291" t="s">
        <v>49</v>
      </c>
      <c r="K805" s="292" t="s">
        <v>187</v>
      </c>
      <c r="L805" s="629">
        <v>3</v>
      </c>
      <c r="M805" s="630">
        <v>2</v>
      </c>
      <c r="N805" s="630">
        <v>3</v>
      </c>
      <c r="O805" s="631">
        <v>7</v>
      </c>
      <c r="P805" s="631">
        <v>323</v>
      </c>
      <c r="Q805" s="632" t="s">
        <v>30</v>
      </c>
      <c r="R805" s="448">
        <v>11</v>
      </c>
      <c r="S805" s="459">
        <v>0</v>
      </c>
      <c r="T805" s="821"/>
      <c r="U805" s="821"/>
      <c r="V805" s="459"/>
      <c r="W805" s="459"/>
    </row>
    <row r="806" spans="2:23" ht="15" hidden="1" customHeight="1" x14ac:dyDescent="0.25">
      <c r="B806" s="264" t="s">
        <v>105</v>
      </c>
      <c r="C806" s="289" t="s">
        <v>150</v>
      </c>
      <c r="D806" s="199"/>
      <c r="E806" s="99" t="s">
        <v>6</v>
      </c>
      <c r="F806" s="207"/>
      <c r="G806" s="207"/>
      <c r="H806" s="101" t="s">
        <v>107</v>
      </c>
      <c r="I806" s="207" t="s">
        <v>152</v>
      </c>
      <c r="J806" s="386" t="s">
        <v>49</v>
      </c>
      <c r="K806" s="388" t="s">
        <v>187</v>
      </c>
      <c r="L806" s="316">
        <v>4</v>
      </c>
      <c r="M806" s="316">
        <v>2</v>
      </c>
      <c r="N806" s="316">
        <v>1</v>
      </c>
      <c r="O806" s="316">
        <v>2</v>
      </c>
      <c r="P806" s="213">
        <v>421</v>
      </c>
      <c r="Q806" s="387" t="s">
        <v>183</v>
      </c>
      <c r="R806" s="439">
        <v>11</v>
      </c>
      <c r="S806" s="459">
        <v>0</v>
      </c>
      <c r="T806" s="821"/>
      <c r="U806" s="821"/>
      <c r="V806" s="459"/>
      <c r="W806" s="459"/>
    </row>
    <row r="807" spans="2:23" ht="15" hidden="1" customHeight="1" x14ac:dyDescent="0.25">
      <c r="B807" s="264" t="s">
        <v>105</v>
      </c>
      <c r="C807" s="289" t="s">
        <v>150</v>
      </c>
      <c r="D807" s="199"/>
      <c r="E807" s="99" t="s">
        <v>6</v>
      </c>
      <c r="F807" s="207"/>
      <c r="G807" s="207"/>
      <c r="H807" s="101" t="s">
        <v>107</v>
      </c>
      <c r="I807" s="207" t="s">
        <v>152</v>
      </c>
      <c r="J807" s="386" t="s">
        <v>49</v>
      </c>
      <c r="K807" s="388" t="s">
        <v>187</v>
      </c>
      <c r="L807" s="316">
        <v>4</v>
      </c>
      <c r="M807" s="316">
        <v>2</v>
      </c>
      <c r="N807" s="316">
        <v>2</v>
      </c>
      <c r="O807" s="316">
        <v>1</v>
      </c>
      <c r="P807" s="213">
        <v>422</v>
      </c>
      <c r="Q807" s="229" t="s">
        <v>67</v>
      </c>
      <c r="R807" s="439">
        <v>11</v>
      </c>
      <c r="S807" s="459">
        <v>0</v>
      </c>
      <c r="T807" s="821"/>
      <c r="U807" s="821"/>
      <c r="V807" s="459"/>
      <c r="W807" s="459"/>
    </row>
    <row r="808" spans="2:23" ht="38.25" hidden="1" customHeight="1" x14ac:dyDescent="0.25">
      <c r="B808" s="264" t="s">
        <v>105</v>
      </c>
      <c r="C808" s="281" t="s">
        <v>150</v>
      </c>
      <c r="D808" s="175"/>
      <c r="E808" s="99" t="s">
        <v>6</v>
      </c>
      <c r="F808" s="99" t="s">
        <v>7</v>
      </c>
      <c r="G808" s="99" t="s">
        <v>8</v>
      </c>
      <c r="H808" s="101" t="s">
        <v>107</v>
      </c>
      <c r="I808" s="207" t="s">
        <v>152</v>
      </c>
      <c r="J808" s="390" t="s">
        <v>49</v>
      </c>
      <c r="K808" s="296" t="s">
        <v>188</v>
      </c>
      <c r="L808" s="286"/>
      <c r="M808" s="286"/>
      <c r="N808" s="286"/>
      <c r="O808" s="286"/>
      <c r="P808" s="286"/>
      <c r="Q808" s="391" t="s">
        <v>189</v>
      </c>
      <c r="R808" s="445">
        <v>11</v>
      </c>
      <c r="S808" s="471">
        <f>SUM(S809:S812)</f>
        <v>40000</v>
      </c>
      <c r="T808" s="471">
        <f t="shared" ref="T808" si="474">SUM(T809:T812)</f>
        <v>0</v>
      </c>
      <c r="U808" s="471">
        <f t="shared" ref="U808" si="475">SUM(U809:U812)</f>
        <v>80000</v>
      </c>
      <c r="V808" s="471">
        <f t="shared" ref="V808" si="476">SUM(V809:V812)</f>
        <v>100000</v>
      </c>
      <c r="W808" s="471">
        <f t="shared" ref="W808" si="477">SUM(W809:W812)</f>
        <v>100000</v>
      </c>
    </row>
    <row r="809" spans="2:23" ht="15" hidden="1" customHeight="1" x14ac:dyDescent="0.25">
      <c r="B809" s="264" t="s">
        <v>105</v>
      </c>
      <c r="C809" s="289" t="s">
        <v>150</v>
      </c>
      <c r="D809" s="199"/>
      <c r="E809" s="99" t="s">
        <v>6</v>
      </c>
      <c r="F809" s="207"/>
      <c r="G809" s="207"/>
      <c r="H809" s="101" t="s">
        <v>107</v>
      </c>
      <c r="I809" s="207" t="s">
        <v>152</v>
      </c>
      <c r="J809" s="386" t="s">
        <v>49</v>
      </c>
      <c r="K809" s="388" t="s">
        <v>188</v>
      </c>
      <c r="L809" s="316">
        <v>3</v>
      </c>
      <c r="M809" s="316">
        <v>2</v>
      </c>
      <c r="N809" s="316">
        <v>1</v>
      </c>
      <c r="O809" s="316">
        <v>2</v>
      </c>
      <c r="P809" s="213">
        <v>321</v>
      </c>
      <c r="Q809" s="221" t="s">
        <v>18</v>
      </c>
      <c r="R809" s="439">
        <v>11</v>
      </c>
      <c r="S809" s="459"/>
      <c r="T809" s="821"/>
      <c r="U809" s="821"/>
      <c r="V809" s="459"/>
      <c r="W809" s="459"/>
    </row>
    <row r="810" spans="2:23" ht="15" hidden="1" customHeight="1" x14ac:dyDescent="0.25">
      <c r="B810" s="264" t="s">
        <v>105</v>
      </c>
      <c r="C810" s="289" t="s">
        <v>150</v>
      </c>
      <c r="D810" s="199"/>
      <c r="E810" s="99" t="s">
        <v>6</v>
      </c>
      <c r="F810" s="207"/>
      <c r="G810" s="207"/>
      <c r="H810" s="101" t="s">
        <v>107</v>
      </c>
      <c r="I810" s="207" t="s">
        <v>152</v>
      </c>
      <c r="J810" s="386" t="s">
        <v>49</v>
      </c>
      <c r="K810" s="388" t="s">
        <v>188</v>
      </c>
      <c r="L810" s="316">
        <v>3</v>
      </c>
      <c r="M810" s="316">
        <v>2</v>
      </c>
      <c r="N810" s="316">
        <v>3</v>
      </c>
      <c r="O810" s="316">
        <v>7</v>
      </c>
      <c r="P810" s="213">
        <v>323</v>
      </c>
      <c r="Q810" s="225" t="s">
        <v>30</v>
      </c>
      <c r="R810" s="439">
        <v>11</v>
      </c>
      <c r="S810" s="459">
        <v>40000</v>
      </c>
      <c r="T810" s="821"/>
      <c r="U810" s="821">
        <v>80000</v>
      </c>
      <c r="V810" s="459">
        <v>100000</v>
      </c>
      <c r="W810" s="459">
        <v>100000</v>
      </c>
    </row>
    <row r="811" spans="2:23" ht="15" hidden="1" customHeight="1" x14ac:dyDescent="0.25">
      <c r="B811" s="264" t="s">
        <v>105</v>
      </c>
      <c r="C811" s="289" t="s">
        <v>150</v>
      </c>
      <c r="D811" s="199"/>
      <c r="E811" s="99" t="s">
        <v>6</v>
      </c>
      <c r="F811" s="207"/>
      <c r="G811" s="207"/>
      <c r="H811" s="101" t="s">
        <v>107</v>
      </c>
      <c r="I811" s="207" t="s">
        <v>152</v>
      </c>
      <c r="J811" s="386" t="s">
        <v>49</v>
      </c>
      <c r="K811" s="388" t="s">
        <v>188</v>
      </c>
      <c r="L811" s="316">
        <v>3</v>
      </c>
      <c r="M811" s="316">
        <v>2</v>
      </c>
      <c r="N811" s="316">
        <v>9</v>
      </c>
      <c r="O811" s="316">
        <v>1</v>
      </c>
      <c r="P811" s="213">
        <v>329</v>
      </c>
      <c r="Q811" s="334" t="s">
        <v>39</v>
      </c>
      <c r="R811" s="439">
        <v>11</v>
      </c>
      <c r="S811" s="459"/>
      <c r="T811" s="821"/>
      <c r="U811" s="821"/>
      <c r="V811" s="459"/>
      <c r="W811" s="459"/>
    </row>
    <row r="812" spans="2:23" ht="15" hidden="1" customHeight="1" x14ac:dyDescent="0.25">
      <c r="B812" s="264" t="s">
        <v>105</v>
      </c>
      <c r="C812" s="289" t="s">
        <v>150</v>
      </c>
      <c r="D812" s="199"/>
      <c r="E812" s="99" t="s">
        <v>6</v>
      </c>
      <c r="F812" s="207"/>
      <c r="G812" s="207"/>
      <c r="H812" s="101" t="s">
        <v>107</v>
      </c>
      <c r="I812" s="207" t="s">
        <v>152</v>
      </c>
      <c r="J812" s="386" t="s">
        <v>49</v>
      </c>
      <c r="K812" s="388" t="s">
        <v>188</v>
      </c>
      <c r="L812" s="318">
        <v>3</v>
      </c>
      <c r="M812" s="166">
        <v>2</v>
      </c>
      <c r="N812" s="166">
        <v>9</v>
      </c>
      <c r="O812" s="166">
        <v>9</v>
      </c>
      <c r="P812" s="213">
        <v>329</v>
      </c>
      <c r="Q812" s="387" t="s">
        <v>84</v>
      </c>
      <c r="R812" s="439">
        <v>11</v>
      </c>
      <c r="S812" s="459"/>
      <c r="T812" s="821"/>
      <c r="U812" s="821"/>
      <c r="V812" s="459"/>
      <c r="W812" s="459"/>
    </row>
    <row r="813" spans="2:23" ht="25.5" hidden="1" customHeight="1" x14ac:dyDescent="0.25">
      <c r="B813" s="264" t="s">
        <v>105</v>
      </c>
      <c r="C813" s="281" t="s">
        <v>150</v>
      </c>
      <c r="D813" s="175"/>
      <c r="E813" s="99" t="s">
        <v>6</v>
      </c>
      <c r="F813" s="99" t="s">
        <v>7</v>
      </c>
      <c r="G813" s="99" t="s">
        <v>8</v>
      </c>
      <c r="H813" s="101" t="s">
        <v>107</v>
      </c>
      <c r="I813" s="207" t="s">
        <v>152</v>
      </c>
      <c r="J813" s="301" t="s">
        <v>10</v>
      </c>
      <c r="K813" s="335" t="s">
        <v>190</v>
      </c>
      <c r="L813" s="335"/>
      <c r="M813" s="336"/>
      <c r="N813" s="336"/>
      <c r="O813" s="336"/>
      <c r="P813" s="337"/>
      <c r="Q813" s="305" t="s">
        <v>191</v>
      </c>
      <c r="R813" s="445">
        <v>11</v>
      </c>
      <c r="S813" s="472">
        <f>SUM(S814:S822)</f>
        <v>317000</v>
      </c>
      <c r="T813" s="472">
        <f t="shared" ref="T813" si="478">SUM(T814:T822)</f>
        <v>0</v>
      </c>
      <c r="U813" s="472">
        <f t="shared" ref="U813" si="479">SUM(U814:U822)</f>
        <v>320000</v>
      </c>
      <c r="V813" s="472">
        <f t="shared" ref="V813" si="480">SUM(V814:V822)</f>
        <v>320000</v>
      </c>
      <c r="W813" s="472">
        <f t="shared" ref="W813" si="481">SUM(W814:W822)</f>
        <v>320000</v>
      </c>
    </row>
    <row r="814" spans="2:23" ht="15" hidden="1" customHeight="1" x14ac:dyDescent="0.25">
      <c r="B814" s="264" t="s">
        <v>105</v>
      </c>
      <c r="C814" s="289" t="s">
        <v>150</v>
      </c>
      <c r="D814" s="199"/>
      <c r="E814" s="99" t="s">
        <v>6</v>
      </c>
      <c r="F814" s="207"/>
      <c r="G814" s="207"/>
      <c r="H814" s="101" t="s">
        <v>107</v>
      </c>
      <c r="I814" s="207" t="s">
        <v>152</v>
      </c>
      <c r="J814" s="386" t="s">
        <v>10</v>
      </c>
      <c r="K814" s="388" t="s">
        <v>190</v>
      </c>
      <c r="L814" s="315">
        <v>3</v>
      </c>
      <c r="M814" s="316">
        <v>2</v>
      </c>
      <c r="N814" s="316">
        <v>1</v>
      </c>
      <c r="O814" s="316">
        <v>1</v>
      </c>
      <c r="P814" s="213">
        <v>321</v>
      </c>
      <c r="Q814" s="346" t="s">
        <v>160</v>
      </c>
      <c r="R814" s="439">
        <v>11</v>
      </c>
      <c r="S814" s="459">
        <v>42000</v>
      </c>
      <c r="T814" s="821"/>
      <c r="U814" s="821">
        <v>50000</v>
      </c>
      <c r="V814" s="459">
        <v>50000</v>
      </c>
      <c r="W814" s="459">
        <v>50000</v>
      </c>
    </row>
    <row r="815" spans="2:23" ht="15" hidden="1" customHeight="1" x14ac:dyDescent="0.25">
      <c r="B815" s="264" t="s">
        <v>105</v>
      </c>
      <c r="C815" s="289" t="s">
        <v>150</v>
      </c>
      <c r="D815" s="199"/>
      <c r="E815" s="99" t="s">
        <v>6</v>
      </c>
      <c r="F815" s="207"/>
      <c r="G815" s="207"/>
      <c r="H815" s="101" t="s">
        <v>107</v>
      </c>
      <c r="I815" s="207" t="s">
        <v>152</v>
      </c>
      <c r="J815" s="386" t="s">
        <v>10</v>
      </c>
      <c r="K815" s="388" t="s">
        <v>190</v>
      </c>
      <c r="L815" s="315">
        <v>3</v>
      </c>
      <c r="M815" s="316">
        <v>2</v>
      </c>
      <c r="N815" s="316">
        <v>1</v>
      </c>
      <c r="O815" s="316">
        <v>3</v>
      </c>
      <c r="P815" s="213">
        <v>321</v>
      </c>
      <c r="Q815" s="346" t="s">
        <v>19</v>
      </c>
      <c r="R815" s="439">
        <v>11</v>
      </c>
      <c r="S815" s="459">
        <v>15000</v>
      </c>
      <c r="T815" s="821"/>
      <c r="U815" s="821">
        <v>15000</v>
      </c>
      <c r="V815" s="459">
        <v>15000</v>
      </c>
      <c r="W815" s="459">
        <v>15000</v>
      </c>
    </row>
    <row r="816" spans="2:23" ht="15" hidden="1" customHeight="1" x14ac:dyDescent="0.25">
      <c r="B816" s="264" t="s">
        <v>105</v>
      </c>
      <c r="C816" s="289" t="s">
        <v>150</v>
      </c>
      <c r="D816" s="199"/>
      <c r="E816" s="99" t="s">
        <v>6</v>
      </c>
      <c r="F816" s="207"/>
      <c r="G816" s="207"/>
      <c r="H816" s="101" t="s">
        <v>107</v>
      </c>
      <c r="I816" s="207" t="s">
        <v>152</v>
      </c>
      <c r="J816" s="386" t="s">
        <v>10</v>
      </c>
      <c r="K816" s="388" t="s">
        <v>190</v>
      </c>
      <c r="L816" s="315">
        <v>3</v>
      </c>
      <c r="M816" s="316">
        <v>2</v>
      </c>
      <c r="N816" s="316">
        <v>3</v>
      </c>
      <c r="O816" s="316">
        <v>1</v>
      </c>
      <c r="P816" s="213">
        <v>323</v>
      </c>
      <c r="Q816" s="382" t="s">
        <v>161</v>
      </c>
      <c r="R816" s="439">
        <v>11</v>
      </c>
      <c r="S816" s="459">
        <v>15000</v>
      </c>
      <c r="T816" s="821"/>
      <c r="U816" s="821">
        <v>15000</v>
      </c>
      <c r="V816" s="459">
        <v>15000</v>
      </c>
      <c r="W816" s="459">
        <v>15000</v>
      </c>
    </row>
    <row r="817" spans="2:23" ht="32.25" hidden="1" customHeight="1" x14ac:dyDescent="0.25">
      <c r="B817" s="264" t="s">
        <v>105</v>
      </c>
      <c r="C817" s="289" t="s">
        <v>150</v>
      </c>
      <c r="D817" s="199"/>
      <c r="E817" s="99" t="s">
        <v>6</v>
      </c>
      <c r="F817" s="207"/>
      <c r="G817" s="207"/>
      <c r="H817" s="101" t="s">
        <v>107</v>
      </c>
      <c r="I817" s="207" t="s">
        <v>152</v>
      </c>
      <c r="J817" s="386" t="s">
        <v>10</v>
      </c>
      <c r="K817" s="388" t="s">
        <v>190</v>
      </c>
      <c r="L817" s="315">
        <v>3</v>
      </c>
      <c r="M817" s="316">
        <v>2</v>
      </c>
      <c r="N817" s="316">
        <v>3</v>
      </c>
      <c r="O817" s="316">
        <v>3</v>
      </c>
      <c r="P817" s="213">
        <v>323</v>
      </c>
      <c r="Q817" s="346" t="s">
        <v>26</v>
      </c>
      <c r="R817" s="439">
        <v>11</v>
      </c>
      <c r="S817" s="459">
        <v>75000</v>
      </c>
      <c r="T817" s="821"/>
      <c r="U817" s="821">
        <v>85000</v>
      </c>
      <c r="V817" s="459">
        <v>85000</v>
      </c>
      <c r="W817" s="459">
        <v>85000</v>
      </c>
    </row>
    <row r="818" spans="2:23" ht="15" hidden="1" customHeight="1" x14ac:dyDescent="0.25">
      <c r="B818" s="264" t="s">
        <v>105</v>
      </c>
      <c r="C818" s="289" t="s">
        <v>150</v>
      </c>
      <c r="D818" s="199"/>
      <c r="E818" s="99" t="s">
        <v>6</v>
      </c>
      <c r="F818" s="207"/>
      <c r="G818" s="207"/>
      <c r="H818" s="101" t="s">
        <v>107</v>
      </c>
      <c r="I818" s="207" t="s">
        <v>152</v>
      </c>
      <c r="J818" s="386" t="s">
        <v>10</v>
      </c>
      <c r="K818" s="388" t="s">
        <v>190</v>
      </c>
      <c r="L818" s="315">
        <v>3</v>
      </c>
      <c r="M818" s="316">
        <v>2</v>
      </c>
      <c r="N818" s="316">
        <v>3</v>
      </c>
      <c r="O818" s="316">
        <v>7</v>
      </c>
      <c r="P818" s="213">
        <v>323</v>
      </c>
      <c r="Q818" s="225" t="s">
        <v>30</v>
      </c>
      <c r="R818" s="439">
        <v>11</v>
      </c>
      <c r="S818" s="459">
        <v>50000</v>
      </c>
      <c r="T818" s="821"/>
      <c r="U818" s="821">
        <v>35000</v>
      </c>
      <c r="V818" s="459">
        <v>35000</v>
      </c>
      <c r="W818" s="459">
        <v>35000</v>
      </c>
    </row>
    <row r="819" spans="2:23" ht="15" hidden="1" customHeight="1" x14ac:dyDescent="0.25">
      <c r="B819" s="264" t="s">
        <v>105</v>
      </c>
      <c r="C819" s="289" t="s">
        <v>150</v>
      </c>
      <c r="D819" s="199"/>
      <c r="E819" s="99" t="s">
        <v>6</v>
      </c>
      <c r="F819" s="207"/>
      <c r="G819" s="207"/>
      <c r="H819" s="101" t="s">
        <v>107</v>
      </c>
      <c r="I819" s="207" t="s">
        <v>152</v>
      </c>
      <c r="J819" s="386" t="s">
        <v>10</v>
      </c>
      <c r="K819" s="388" t="s">
        <v>190</v>
      </c>
      <c r="L819" s="315">
        <v>3</v>
      </c>
      <c r="M819" s="316">
        <v>2</v>
      </c>
      <c r="N819" s="316">
        <v>3</v>
      </c>
      <c r="O819" s="316">
        <v>9</v>
      </c>
      <c r="P819" s="213">
        <v>323</v>
      </c>
      <c r="Q819" s="382" t="s">
        <v>45</v>
      </c>
      <c r="R819" s="439">
        <v>11</v>
      </c>
      <c r="S819" s="459">
        <v>5000</v>
      </c>
      <c r="T819" s="821"/>
      <c r="U819" s="821">
        <v>5000</v>
      </c>
      <c r="V819" s="459">
        <v>5000</v>
      </c>
      <c r="W819" s="459">
        <v>5000</v>
      </c>
    </row>
    <row r="820" spans="2:23" ht="15" hidden="1" customHeight="1" x14ac:dyDescent="0.25">
      <c r="B820" s="264" t="s">
        <v>105</v>
      </c>
      <c r="C820" s="289" t="s">
        <v>150</v>
      </c>
      <c r="D820" s="199"/>
      <c r="E820" s="99" t="s">
        <v>6</v>
      </c>
      <c r="F820" s="207"/>
      <c r="G820" s="207"/>
      <c r="H820" s="101" t="s">
        <v>107</v>
      </c>
      <c r="I820" s="207" t="s">
        <v>152</v>
      </c>
      <c r="J820" s="386" t="s">
        <v>10</v>
      </c>
      <c r="K820" s="388" t="s">
        <v>190</v>
      </c>
      <c r="L820" s="315">
        <v>3</v>
      </c>
      <c r="M820" s="316">
        <v>2</v>
      </c>
      <c r="N820" s="316">
        <v>9</v>
      </c>
      <c r="O820" s="316">
        <v>1</v>
      </c>
      <c r="P820" s="213">
        <v>329</v>
      </c>
      <c r="Q820" s="385" t="s">
        <v>39</v>
      </c>
      <c r="R820" s="439">
        <v>11</v>
      </c>
      <c r="S820" s="459">
        <v>80000</v>
      </c>
      <c r="T820" s="821"/>
      <c r="U820" s="821">
        <v>80000</v>
      </c>
      <c r="V820" s="459">
        <v>80000</v>
      </c>
      <c r="W820" s="459">
        <v>80000</v>
      </c>
    </row>
    <row r="821" spans="2:23" ht="15" hidden="1" customHeight="1" x14ac:dyDescent="0.25">
      <c r="B821" s="264" t="s">
        <v>105</v>
      </c>
      <c r="C821" s="289" t="s">
        <v>150</v>
      </c>
      <c r="D821" s="199"/>
      <c r="E821" s="99" t="s">
        <v>6</v>
      </c>
      <c r="F821" s="207"/>
      <c r="G821" s="207"/>
      <c r="H821" s="101" t="s">
        <v>107</v>
      </c>
      <c r="I821" s="207" t="s">
        <v>152</v>
      </c>
      <c r="J821" s="386" t="s">
        <v>10</v>
      </c>
      <c r="K821" s="388" t="s">
        <v>190</v>
      </c>
      <c r="L821" s="315">
        <v>3</v>
      </c>
      <c r="M821" s="316">
        <v>2</v>
      </c>
      <c r="N821" s="316">
        <v>9</v>
      </c>
      <c r="O821" s="316">
        <v>3</v>
      </c>
      <c r="P821" s="213">
        <v>329</v>
      </c>
      <c r="Q821" s="382" t="s">
        <v>32</v>
      </c>
      <c r="R821" s="439">
        <v>11</v>
      </c>
      <c r="S821" s="459">
        <v>10000</v>
      </c>
      <c r="T821" s="821"/>
      <c r="U821" s="821">
        <v>10000</v>
      </c>
      <c r="V821" s="459">
        <v>10000</v>
      </c>
      <c r="W821" s="459">
        <v>10000</v>
      </c>
    </row>
    <row r="822" spans="2:23" ht="15" hidden="1" customHeight="1" x14ac:dyDescent="0.25">
      <c r="B822" s="264" t="s">
        <v>105</v>
      </c>
      <c r="C822" s="289" t="s">
        <v>150</v>
      </c>
      <c r="D822" s="199"/>
      <c r="E822" s="99" t="s">
        <v>6</v>
      </c>
      <c r="F822" s="207"/>
      <c r="G822" s="207"/>
      <c r="H822" s="101" t="s">
        <v>107</v>
      </c>
      <c r="I822" s="207" t="s">
        <v>152</v>
      </c>
      <c r="J822" s="386" t="s">
        <v>10</v>
      </c>
      <c r="K822" s="388" t="s">
        <v>190</v>
      </c>
      <c r="L822" s="315">
        <v>3</v>
      </c>
      <c r="M822" s="316">
        <v>2</v>
      </c>
      <c r="N822" s="316">
        <v>9</v>
      </c>
      <c r="O822" s="316">
        <v>4</v>
      </c>
      <c r="P822" s="213">
        <v>329</v>
      </c>
      <c r="Q822" s="382" t="s">
        <v>40</v>
      </c>
      <c r="R822" s="439">
        <v>11</v>
      </c>
      <c r="S822" s="459">
        <v>25000</v>
      </c>
      <c r="T822" s="821"/>
      <c r="U822" s="821">
        <v>25000</v>
      </c>
      <c r="V822" s="459">
        <v>25000</v>
      </c>
      <c r="W822" s="459">
        <v>25000</v>
      </c>
    </row>
    <row r="823" spans="2:23" ht="38.25" hidden="1" customHeight="1" x14ac:dyDescent="0.25">
      <c r="B823" s="264" t="s">
        <v>105</v>
      </c>
      <c r="C823" s="281" t="s">
        <v>150</v>
      </c>
      <c r="D823" s="175"/>
      <c r="E823" s="99" t="s">
        <v>6</v>
      </c>
      <c r="F823" s="99" t="s">
        <v>7</v>
      </c>
      <c r="G823" s="99" t="s">
        <v>8</v>
      </c>
      <c r="H823" s="101" t="s">
        <v>107</v>
      </c>
      <c r="I823" s="207" t="s">
        <v>152</v>
      </c>
      <c r="J823" s="301" t="s">
        <v>10</v>
      </c>
      <c r="K823" s="392" t="s">
        <v>192</v>
      </c>
      <c r="L823" s="393"/>
      <c r="M823" s="394"/>
      <c r="N823" s="394"/>
      <c r="O823" s="394"/>
      <c r="P823" s="394"/>
      <c r="Q823" s="395" t="s">
        <v>193</v>
      </c>
      <c r="R823" s="445">
        <v>11</v>
      </c>
      <c r="S823" s="472">
        <f>SUM(S824:S826)</f>
        <v>4520000</v>
      </c>
      <c r="T823" s="472">
        <f t="shared" ref="T823" si="482">SUM(T824:T826)</f>
        <v>0</v>
      </c>
      <c r="U823" s="472">
        <f t="shared" ref="U823" si="483">SUM(U824:U826)</f>
        <v>0</v>
      </c>
      <c r="V823" s="472">
        <f t="shared" ref="V823" si="484">SUM(V824:V826)</f>
        <v>0</v>
      </c>
      <c r="W823" s="472">
        <f t="shared" ref="W823" si="485">SUM(W824:W826)</f>
        <v>0</v>
      </c>
    </row>
    <row r="824" spans="2:23" ht="15" hidden="1" customHeight="1" x14ac:dyDescent="0.25">
      <c r="B824" s="264" t="s">
        <v>105</v>
      </c>
      <c r="C824" s="289" t="s">
        <v>150</v>
      </c>
      <c r="D824" s="199"/>
      <c r="E824" s="99" t="s">
        <v>6</v>
      </c>
      <c r="F824" s="207"/>
      <c r="G824" s="207"/>
      <c r="H824" s="101" t="s">
        <v>107</v>
      </c>
      <c r="I824" s="207" t="s">
        <v>152</v>
      </c>
      <c r="J824" s="386" t="s">
        <v>10</v>
      </c>
      <c r="K824" s="388" t="s">
        <v>192</v>
      </c>
      <c r="L824" s="315">
        <v>3</v>
      </c>
      <c r="M824" s="316">
        <v>2</v>
      </c>
      <c r="N824" s="316">
        <v>3</v>
      </c>
      <c r="O824" s="316">
        <v>1</v>
      </c>
      <c r="P824" s="213">
        <v>323</v>
      </c>
      <c r="Q824" s="387" t="s">
        <v>161</v>
      </c>
      <c r="R824" s="439">
        <v>11</v>
      </c>
      <c r="S824" s="459">
        <v>2000000</v>
      </c>
      <c r="T824" s="821"/>
      <c r="U824" s="821"/>
      <c r="V824" s="459"/>
      <c r="W824" s="459"/>
    </row>
    <row r="825" spans="2:23" ht="15" hidden="1" customHeight="1" x14ac:dyDescent="0.25">
      <c r="B825" s="264" t="s">
        <v>105</v>
      </c>
      <c r="C825" s="289" t="s">
        <v>150</v>
      </c>
      <c r="D825" s="199"/>
      <c r="E825" s="99" t="s">
        <v>6</v>
      </c>
      <c r="F825" s="207"/>
      <c r="G825" s="207"/>
      <c r="H825" s="101" t="s">
        <v>107</v>
      </c>
      <c r="I825" s="207" t="s">
        <v>152</v>
      </c>
      <c r="J825" s="386" t="s">
        <v>10</v>
      </c>
      <c r="K825" s="388" t="s">
        <v>192</v>
      </c>
      <c r="L825" s="315">
        <v>3</v>
      </c>
      <c r="M825" s="316">
        <v>2</v>
      </c>
      <c r="N825" s="316">
        <v>3</v>
      </c>
      <c r="O825" s="316">
        <v>2</v>
      </c>
      <c r="P825" s="213">
        <v>323</v>
      </c>
      <c r="Q825" s="387" t="s">
        <v>77</v>
      </c>
      <c r="R825" s="439">
        <v>11</v>
      </c>
      <c r="S825" s="459">
        <v>20000</v>
      </c>
      <c r="T825" s="821"/>
      <c r="U825" s="821"/>
      <c r="V825" s="459"/>
      <c r="W825" s="459"/>
    </row>
    <row r="826" spans="2:23" ht="15" hidden="1" customHeight="1" x14ac:dyDescent="0.25">
      <c r="B826" s="264" t="s">
        <v>105</v>
      </c>
      <c r="C826" s="289" t="s">
        <v>150</v>
      </c>
      <c r="D826" s="199"/>
      <c r="E826" s="99" t="s">
        <v>6</v>
      </c>
      <c r="F826" s="207"/>
      <c r="G826" s="207"/>
      <c r="H826" s="101" t="s">
        <v>107</v>
      </c>
      <c r="I826" s="207" t="s">
        <v>152</v>
      </c>
      <c r="J826" s="386" t="s">
        <v>10</v>
      </c>
      <c r="K826" s="388" t="s">
        <v>192</v>
      </c>
      <c r="L826" s="315">
        <v>3</v>
      </c>
      <c r="M826" s="316">
        <v>2</v>
      </c>
      <c r="N826" s="316">
        <v>3</v>
      </c>
      <c r="O826" s="316">
        <v>8</v>
      </c>
      <c r="P826" s="213">
        <v>323</v>
      </c>
      <c r="Q826" s="382" t="s">
        <v>38</v>
      </c>
      <c r="R826" s="439">
        <v>11</v>
      </c>
      <c r="S826" s="459">
        <v>2500000</v>
      </c>
      <c r="T826" s="821"/>
      <c r="U826" s="821"/>
      <c r="V826" s="459"/>
      <c r="W826" s="459"/>
    </row>
    <row r="827" spans="2:23" ht="25.5" hidden="1" customHeight="1" x14ac:dyDescent="0.25">
      <c r="B827" s="264" t="s">
        <v>105</v>
      </c>
      <c r="C827" s="281" t="s">
        <v>150</v>
      </c>
      <c r="D827" s="175"/>
      <c r="E827" s="99" t="s">
        <v>6</v>
      </c>
      <c r="F827" s="99" t="s">
        <v>7</v>
      </c>
      <c r="G827" s="99" t="s">
        <v>8</v>
      </c>
      <c r="H827" s="101" t="s">
        <v>107</v>
      </c>
      <c r="I827" s="207" t="s">
        <v>152</v>
      </c>
      <c r="J827" s="390" t="s">
        <v>49</v>
      </c>
      <c r="K827" s="296" t="s">
        <v>194</v>
      </c>
      <c r="L827" s="286"/>
      <c r="M827" s="286"/>
      <c r="N827" s="286"/>
      <c r="O827" s="286"/>
      <c r="P827" s="286"/>
      <c r="Q827" s="396" t="s">
        <v>195</v>
      </c>
      <c r="R827" s="445">
        <v>11</v>
      </c>
      <c r="S827" s="471">
        <f>SUM(S828:S837)</f>
        <v>0</v>
      </c>
      <c r="T827" s="471">
        <f t="shared" ref="T827" si="486">SUM(T828:T837)</f>
        <v>0</v>
      </c>
      <c r="U827" s="471">
        <f t="shared" ref="U827" si="487">SUM(U828:U837)</f>
        <v>0</v>
      </c>
      <c r="V827" s="471">
        <f t="shared" ref="V827" si="488">SUM(V828:V837)</f>
        <v>0</v>
      </c>
      <c r="W827" s="471">
        <f t="shared" ref="W827" si="489">SUM(W828:W837)</f>
        <v>0</v>
      </c>
    </row>
    <row r="828" spans="2:23" ht="15" hidden="1" customHeight="1" x14ac:dyDescent="0.25">
      <c r="B828" s="264" t="s">
        <v>105</v>
      </c>
      <c r="C828" s="289" t="s">
        <v>150</v>
      </c>
      <c r="D828" s="199"/>
      <c r="E828" s="99" t="s">
        <v>6</v>
      </c>
      <c r="F828" s="207"/>
      <c r="G828" s="207"/>
      <c r="H828" s="101" t="s">
        <v>107</v>
      </c>
      <c r="I828" s="207" t="s">
        <v>152</v>
      </c>
      <c r="J828" s="313" t="s">
        <v>49</v>
      </c>
      <c r="K828" s="397" t="s">
        <v>194</v>
      </c>
      <c r="L828" s="315">
        <v>3</v>
      </c>
      <c r="M828" s="316">
        <v>1</v>
      </c>
      <c r="N828" s="316">
        <v>1</v>
      </c>
      <c r="O828" s="316">
        <v>1</v>
      </c>
      <c r="P828" s="213">
        <v>311</v>
      </c>
      <c r="Q828" s="382" t="s">
        <v>12</v>
      </c>
      <c r="R828" s="439">
        <v>11</v>
      </c>
      <c r="S828" s="459"/>
      <c r="T828" s="821"/>
      <c r="U828" s="821"/>
      <c r="V828" s="459"/>
      <c r="W828" s="459"/>
    </row>
    <row r="829" spans="2:23" ht="15" hidden="1" customHeight="1" x14ac:dyDescent="0.25">
      <c r="B829" s="264" t="s">
        <v>105</v>
      </c>
      <c r="C829" s="289" t="s">
        <v>150</v>
      </c>
      <c r="D829" s="199"/>
      <c r="E829" s="99" t="s">
        <v>6</v>
      </c>
      <c r="F829" s="207"/>
      <c r="G829" s="207"/>
      <c r="H829" s="101" t="s">
        <v>107</v>
      </c>
      <c r="I829" s="207" t="s">
        <v>152</v>
      </c>
      <c r="J829" s="313" t="s">
        <v>49</v>
      </c>
      <c r="K829" s="397" t="s">
        <v>194</v>
      </c>
      <c r="L829" s="316">
        <v>3</v>
      </c>
      <c r="M829" s="316">
        <v>1</v>
      </c>
      <c r="N829" s="316">
        <v>2</v>
      </c>
      <c r="O829" s="316">
        <v>1</v>
      </c>
      <c r="P829" s="213">
        <v>312</v>
      </c>
      <c r="Q829" s="382" t="s">
        <v>14</v>
      </c>
      <c r="R829" s="439">
        <v>11</v>
      </c>
      <c r="S829" s="459"/>
      <c r="T829" s="821"/>
      <c r="U829" s="821"/>
      <c r="V829" s="459"/>
      <c r="W829" s="459"/>
    </row>
    <row r="830" spans="2:23" ht="15" hidden="1" customHeight="1" x14ac:dyDescent="0.25">
      <c r="B830" s="264" t="s">
        <v>105</v>
      </c>
      <c r="C830" s="289" t="s">
        <v>150</v>
      </c>
      <c r="D830" s="199"/>
      <c r="E830" s="99" t="s">
        <v>6</v>
      </c>
      <c r="F830" s="207"/>
      <c r="G830" s="207"/>
      <c r="H830" s="101" t="s">
        <v>107</v>
      </c>
      <c r="I830" s="207" t="s">
        <v>152</v>
      </c>
      <c r="J830" s="313" t="s">
        <v>49</v>
      </c>
      <c r="K830" s="397" t="s">
        <v>194</v>
      </c>
      <c r="L830" s="316">
        <v>3</v>
      </c>
      <c r="M830" s="316">
        <v>1</v>
      </c>
      <c r="N830" s="316">
        <v>3</v>
      </c>
      <c r="O830" s="316">
        <v>2</v>
      </c>
      <c r="P830" s="213">
        <v>313</v>
      </c>
      <c r="Q830" s="220" t="s">
        <v>15</v>
      </c>
      <c r="R830" s="439">
        <v>11</v>
      </c>
      <c r="S830" s="459"/>
      <c r="T830" s="821"/>
      <c r="U830" s="821"/>
      <c r="V830" s="459"/>
      <c r="W830" s="459"/>
    </row>
    <row r="831" spans="2:23" ht="25.5" hidden="1" customHeight="1" x14ac:dyDescent="0.25">
      <c r="B831" s="264" t="s">
        <v>105</v>
      </c>
      <c r="C831" s="289" t="s">
        <v>150</v>
      </c>
      <c r="D831" s="199"/>
      <c r="E831" s="99" t="s">
        <v>6</v>
      </c>
      <c r="F831" s="207"/>
      <c r="G831" s="207"/>
      <c r="H831" s="101" t="s">
        <v>107</v>
      </c>
      <c r="I831" s="207" t="s">
        <v>152</v>
      </c>
      <c r="J831" s="313" t="s">
        <v>49</v>
      </c>
      <c r="K831" s="397" t="s">
        <v>194</v>
      </c>
      <c r="L831" s="316">
        <v>3</v>
      </c>
      <c r="M831" s="316">
        <v>1</v>
      </c>
      <c r="N831" s="316">
        <v>3</v>
      </c>
      <c r="O831" s="316">
        <v>3</v>
      </c>
      <c r="P831" s="213">
        <v>313</v>
      </c>
      <c r="Q831" s="220" t="s">
        <v>16</v>
      </c>
      <c r="R831" s="439">
        <v>11</v>
      </c>
      <c r="S831" s="459"/>
      <c r="T831" s="821"/>
      <c r="U831" s="821"/>
      <c r="V831" s="459"/>
      <c r="W831" s="459"/>
    </row>
    <row r="832" spans="2:23" ht="15" hidden="1" customHeight="1" x14ac:dyDescent="0.25">
      <c r="B832" s="264" t="s">
        <v>105</v>
      </c>
      <c r="C832" s="289" t="s">
        <v>150</v>
      </c>
      <c r="D832" s="199"/>
      <c r="E832" s="99" t="s">
        <v>6</v>
      </c>
      <c r="F832" s="207"/>
      <c r="G832" s="207"/>
      <c r="H832" s="101" t="s">
        <v>107</v>
      </c>
      <c r="I832" s="207" t="s">
        <v>152</v>
      </c>
      <c r="J832" s="313" t="s">
        <v>49</v>
      </c>
      <c r="K832" s="397" t="s">
        <v>194</v>
      </c>
      <c r="L832" s="316">
        <v>3</v>
      </c>
      <c r="M832" s="316">
        <v>2</v>
      </c>
      <c r="N832" s="316">
        <v>1</v>
      </c>
      <c r="O832" s="316">
        <v>2</v>
      </c>
      <c r="P832" s="213">
        <v>321</v>
      </c>
      <c r="Q832" s="221" t="s">
        <v>18</v>
      </c>
      <c r="R832" s="439">
        <v>11</v>
      </c>
      <c r="S832" s="459"/>
      <c r="T832" s="821"/>
      <c r="U832" s="821"/>
      <c r="V832" s="459"/>
      <c r="W832" s="459"/>
    </row>
    <row r="833" spans="2:23" ht="15" hidden="1" customHeight="1" x14ac:dyDescent="0.25">
      <c r="B833" s="264" t="s">
        <v>105</v>
      </c>
      <c r="C833" s="289" t="s">
        <v>150</v>
      </c>
      <c r="D833" s="199"/>
      <c r="E833" s="99" t="s">
        <v>6</v>
      </c>
      <c r="F833" s="207"/>
      <c r="G833" s="207"/>
      <c r="H833" s="101" t="s">
        <v>107</v>
      </c>
      <c r="I833" s="207" t="s">
        <v>152</v>
      </c>
      <c r="J833" s="313" t="s">
        <v>49</v>
      </c>
      <c r="K833" s="397" t="s">
        <v>194</v>
      </c>
      <c r="L833" s="316">
        <v>3</v>
      </c>
      <c r="M833" s="316">
        <v>2</v>
      </c>
      <c r="N833" s="316">
        <v>3</v>
      </c>
      <c r="O833" s="316">
        <v>4</v>
      </c>
      <c r="P833" s="213">
        <v>323</v>
      </c>
      <c r="Q833" s="346" t="s">
        <v>44</v>
      </c>
      <c r="R833" s="439">
        <v>11</v>
      </c>
      <c r="S833" s="459">
        <v>0</v>
      </c>
      <c r="T833" s="821"/>
      <c r="U833" s="821"/>
      <c r="V833" s="459"/>
      <c r="W833" s="459"/>
    </row>
    <row r="834" spans="2:23" ht="15" hidden="1" customHeight="1" x14ac:dyDescent="0.25">
      <c r="B834" s="264" t="s">
        <v>105</v>
      </c>
      <c r="C834" s="289" t="s">
        <v>150</v>
      </c>
      <c r="D834" s="199"/>
      <c r="E834" s="99" t="s">
        <v>6</v>
      </c>
      <c r="F834" s="207"/>
      <c r="G834" s="207"/>
      <c r="H834" s="101" t="s">
        <v>107</v>
      </c>
      <c r="I834" s="207" t="s">
        <v>152</v>
      </c>
      <c r="J834" s="313" t="s">
        <v>49</v>
      </c>
      <c r="K834" s="397" t="s">
        <v>194</v>
      </c>
      <c r="L834" s="316">
        <v>3</v>
      </c>
      <c r="M834" s="316">
        <v>2</v>
      </c>
      <c r="N834" s="316">
        <v>3</v>
      </c>
      <c r="O834" s="316">
        <v>5</v>
      </c>
      <c r="P834" s="213">
        <v>323</v>
      </c>
      <c r="Q834" s="346" t="s">
        <v>28</v>
      </c>
      <c r="R834" s="439">
        <v>11</v>
      </c>
      <c r="S834" s="459"/>
      <c r="T834" s="821"/>
      <c r="U834" s="821"/>
      <c r="V834" s="459"/>
      <c r="W834" s="459"/>
    </row>
    <row r="835" spans="2:23" ht="15" hidden="1" customHeight="1" x14ac:dyDescent="0.25">
      <c r="B835" s="264" t="s">
        <v>105</v>
      </c>
      <c r="C835" s="289" t="s">
        <v>150</v>
      </c>
      <c r="D835" s="199"/>
      <c r="E835" s="99" t="s">
        <v>6</v>
      </c>
      <c r="F835" s="207"/>
      <c r="G835" s="207"/>
      <c r="H835" s="101" t="s">
        <v>107</v>
      </c>
      <c r="I835" s="207" t="s">
        <v>152</v>
      </c>
      <c r="J835" s="313" t="s">
        <v>49</v>
      </c>
      <c r="K835" s="397" t="s">
        <v>194</v>
      </c>
      <c r="L835" s="316">
        <v>3</v>
      </c>
      <c r="M835" s="316">
        <v>2</v>
      </c>
      <c r="N835" s="316">
        <v>3</v>
      </c>
      <c r="O835" s="316">
        <v>7</v>
      </c>
      <c r="P835" s="213">
        <v>323</v>
      </c>
      <c r="Q835" s="225" t="s">
        <v>30</v>
      </c>
      <c r="R835" s="439">
        <v>11</v>
      </c>
      <c r="S835" s="459">
        <v>0</v>
      </c>
      <c r="T835" s="821"/>
      <c r="U835" s="821"/>
      <c r="V835" s="459"/>
      <c r="W835" s="459"/>
    </row>
    <row r="836" spans="2:23" ht="15" hidden="1" customHeight="1" x14ac:dyDescent="0.25">
      <c r="B836" s="264" t="s">
        <v>105</v>
      </c>
      <c r="C836" s="289" t="s">
        <v>150</v>
      </c>
      <c r="D836" s="199"/>
      <c r="E836" s="99" t="s">
        <v>6</v>
      </c>
      <c r="F836" s="207"/>
      <c r="G836" s="207"/>
      <c r="H836" s="101" t="s">
        <v>107</v>
      </c>
      <c r="I836" s="207" t="s">
        <v>152</v>
      </c>
      <c r="J836" s="313" t="s">
        <v>49</v>
      </c>
      <c r="K836" s="397" t="s">
        <v>194</v>
      </c>
      <c r="L836" s="316">
        <v>3</v>
      </c>
      <c r="M836" s="316">
        <v>2</v>
      </c>
      <c r="N836" s="316">
        <v>3</v>
      </c>
      <c r="O836" s="166">
        <v>8</v>
      </c>
      <c r="P836" s="213">
        <v>323</v>
      </c>
      <c r="Q836" s="382" t="s">
        <v>38</v>
      </c>
      <c r="R836" s="439">
        <v>11</v>
      </c>
      <c r="S836" s="459">
        <v>0</v>
      </c>
      <c r="T836" s="821"/>
      <c r="U836" s="821"/>
      <c r="V836" s="459"/>
      <c r="W836" s="459"/>
    </row>
    <row r="837" spans="2:23" ht="15" hidden="1" customHeight="1" x14ac:dyDescent="0.25">
      <c r="B837" s="264" t="s">
        <v>105</v>
      </c>
      <c r="C837" s="289" t="s">
        <v>150</v>
      </c>
      <c r="D837" s="199"/>
      <c r="E837" s="99" t="s">
        <v>6</v>
      </c>
      <c r="F837" s="207"/>
      <c r="G837" s="207"/>
      <c r="H837" s="101" t="s">
        <v>107</v>
      </c>
      <c r="I837" s="207" t="s">
        <v>152</v>
      </c>
      <c r="J837" s="313" t="s">
        <v>49</v>
      </c>
      <c r="K837" s="397" t="s">
        <v>194</v>
      </c>
      <c r="L837" s="318">
        <v>4</v>
      </c>
      <c r="M837" s="166">
        <v>1</v>
      </c>
      <c r="N837" s="166">
        <v>2</v>
      </c>
      <c r="O837" s="166">
        <v>3</v>
      </c>
      <c r="P837" s="373">
        <v>412</v>
      </c>
      <c r="Q837" s="370" t="s">
        <v>53</v>
      </c>
      <c r="R837" s="439">
        <v>11</v>
      </c>
      <c r="S837" s="459">
        <v>0</v>
      </c>
      <c r="T837" s="821"/>
      <c r="U837" s="821"/>
      <c r="V837" s="459"/>
      <c r="W837" s="459"/>
    </row>
    <row r="838" spans="2:23" ht="38.25" hidden="1" customHeight="1" x14ac:dyDescent="0.25">
      <c r="B838" s="264" t="s">
        <v>105</v>
      </c>
      <c r="C838" s="289" t="s">
        <v>150</v>
      </c>
      <c r="D838" s="323"/>
      <c r="E838" s="99" t="s">
        <v>6</v>
      </c>
      <c r="F838" s="207" t="s">
        <v>7</v>
      </c>
      <c r="G838" s="207" t="s">
        <v>8</v>
      </c>
      <c r="H838" s="101" t="s">
        <v>107</v>
      </c>
      <c r="I838" s="462" t="s">
        <v>152</v>
      </c>
      <c r="J838" s="390" t="s">
        <v>49</v>
      </c>
      <c r="K838" s="285" t="s">
        <v>196</v>
      </c>
      <c r="L838" s="297"/>
      <c r="M838" s="298"/>
      <c r="N838" s="298"/>
      <c r="O838" s="298"/>
      <c r="P838" s="299"/>
      <c r="Q838" s="288" t="s">
        <v>197</v>
      </c>
      <c r="R838" s="141">
        <v>12</v>
      </c>
      <c r="S838" s="471">
        <f>SUM(S839:S842)</f>
        <v>508317</v>
      </c>
      <c r="T838" s="471">
        <f t="shared" ref="T838" si="490">SUM(T839:T842)</f>
        <v>0</v>
      </c>
      <c r="U838" s="471">
        <f t="shared" ref="U838" si="491">SUM(U839:U842)</f>
        <v>0</v>
      </c>
      <c r="V838" s="471">
        <f t="shared" ref="V838" si="492">SUM(V839:V842)</f>
        <v>0</v>
      </c>
      <c r="W838" s="471">
        <f t="shared" ref="W838" si="493">SUM(W839:W842)</f>
        <v>0</v>
      </c>
    </row>
    <row r="839" spans="2:23" ht="15" hidden="1" customHeight="1" x14ac:dyDescent="0.25">
      <c r="B839" s="264" t="s">
        <v>105</v>
      </c>
      <c r="C839" s="289" t="s">
        <v>150</v>
      </c>
      <c r="D839" s="323"/>
      <c r="E839" s="99" t="s">
        <v>6</v>
      </c>
      <c r="F839" s="207"/>
      <c r="G839" s="207"/>
      <c r="H839" s="101" t="s">
        <v>107</v>
      </c>
      <c r="I839" s="207" t="s">
        <v>152</v>
      </c>
      <c r="J839" s="313" t="s">
        <v>49</v>
      </c>
      <c r="K839" s="333" t="s">
        <v>196</v>
      </c>
      <c r="L839" s="315">
        <v>3</v>
      </c>
      <c r="M839" s="316">
        <v>2</v>
      </c>
      <c r="N839" s="316">
        <v>3</v>
      </c>
      <c r="O839" s="316">
        <v>7</v>
      </c>
      <c r="P839" s="213">
        <v>323</v>
      </c>
      <c r="Q839" s="225" t="s">
        <v>30</v>
      </c>
      <c r="R839" s="455">
        <v>12</v>
      </c>
      <c r="S839" s="459">
        <v>508317</v>
      </c>
      <c r="T839" s="821"/>
      <c r="U839" s="821"/>
      <c r="V839" s="459"/>
      <c r="W839" s="459"/>
    </row>
    <row r="840" spans="2:23" ht="15" hidden="1" customHeight="1" x14ac:dyDescent="0.25">
      <c r="B840" s="264" t="s">
        <v>105</v>
      </c>
      <c r="C840" s="289" t="s">
        <v>150</v>
      </c>
      <c r="D840" s="323"/>
      <c r="E840" s="99" t="s">
        <v>6</v>
      </c>
      <c r="F840" s="207"/>
      <c r="G840" s="207"/>
      <c r="H840" s="101" t="s">
        <v>107</v>
      </c>
      <c r="I840" s="207" t="s">
        <v>152</v>
      </c>
      <c r="J840" s="313" t="s">
        <v>49</v>
      </c>
      <c r="K840" s="333" t="s">
        <v>196</v>
      </c>
      <c r="L840" s="316">
        <v>3</v>
      </c>
      <c r="M840" s="316">
        <v>2</v>
      </c>
      <c r="N840" s="316">
        <v>3</v>
      </c>
      <c r="O840" s="166">
        <v>8</v>
      </c>
      <c r="P840" s="213">
        <v>323</v>
      </c>
      <c r="Q840" s="374" t="s">
        <v>38</v>
      </c>
      <c r="R840" s="455">
        <v>12</v>
      </c>
      <c r="S840" s="459"/>
      <c r="T840" s="821"/>
      <c r="U840" s="821"/>
      <c r="V840" s="459"/>
      <c r="W840" s="459"/>
    </row>
    <row r="841" spans="2:23" ht="15" hidden="1" customHeight="1" x14ac:dyDescent="0.25">
      <c r="B841" s="264" t="s">
        <v>105</v>
      </c>
      <c r="C841" s="289" t="s">
        <v>150</v>
      </c>
      <c r="D841" s="323"/>
      <c r="E841" s="99" t="s">
        <v>6</v>
      </c>
      <c r="F841" s="207"/>
      <c r="G841" s="207"/>
      <c r="H841" s="101" t="s">
        <v>107</v>
      </c>
      <c r="I841" s="207" t="s">
        <v>152</v>
      </c>
      <c r="J841" s="313" t="s">
        <v>49</v>
      </c>
      <c r="K841" s="333" t="s">
        <v>196</v>
      </c>
      <c r="L841" s="315">
        <v>3</v>
      </c>
      <c r="M841" s="316">
        <v>2</v>
      </c>
      <c r="N841" s="316">
        <v>9</v>
      </c>
      <c r="O841" s="316">
        <v>1</v>
      </c>
      <c r="P841" s="213">
        <v>329</v>
      </c>
      <c r="Q841" s="401" t="s">
        <v>39</v>
      </c>
      <c r="R841" s="455">
        <v>12</v>
      </c>
      <c r="S841" s="459"/>
      <c r="T841" s="821"/>
      <c r="U841" s="821"/>
      <c r="V841" s="459"/>
      <c r="W841" s="459"/>
    </row>
    <row r="842" spans="2:23" ht="15" hidden="1" customHeight="1" x14ac:dyDescent="0.25">
      <c r="B842" s="264" t="s">
        <v>105</v>
      </c>
      <c r="C842" s="289" t="s">
        <v>150</v>
      </c>
      <c r="D842" s="323"/>
      <c r="E842" s="99" t="s">
        <v>6</v>
      </c>
      <c r="F842" s="207"/>
      <c r="G842" s="207"/>
      <c r="H842" s="101" t="s">
        <v>107</v>
      </c>
      <c r="I842" s="207" t="s">
        <v>152</v>
      </c>
      <c r="J842" s="313" t="s">
        <v>49</v>
      </c>
      <c r="K842" s="333" t="s">
        <v>196</v>
      </c>
      <c r="L842" s="321">
        <v>4</v>
      </c>
      <c r="M842" s="321">
        <v>2</v>
      </c>
      <c r="N842" s="321">
        <v>2</v>
      </c>
      <c r="O842" s="321">
        <v>1</v>
      </c>
      <c r="P842" s="213">
        <v>422</v>
      </c>
      <c r="Q842" s="229" t="s">
        <v>67</v>
      </c>
      <c r="R842" s="455">
        <v>12</v>
      </c>
      <c r="S842" s="459"/>
      <c r="T842" s="821"/>
      <c r="U842" s="821"/>
      <c r="V842" s="459"/>
      <c r="W842" s="459"/>
    </row>
    <row r="843" spans="2:23" ht="38.25" hidden="1" customHeight="1" x14ac:dyDescent="0.25">
      <c r="B843" s="264" t="s">
        <v>105</v>
      </c>
      <c r="C843" s="289" t="s">
        <v>150</v>
      </c>
      <c r="D843" s="323"/>
      <c r="E843" s="99" t="s">
        <v>6</v>
      </c>
      <c r="F843" s="207" t="s">
        <v>7</v>
      </c>
      <c r="G843" s="207" t="s">
        <v>8</v>
      </c>
      <c r="H843" s="101" t="s">
        <v>107</v>
      </c>
      <c r="I843" s="207" t="s">
        <v>152</v>
      </c>
      <c r="J843" s="390" t="s">
        <v>49</v>
      </c>
      <c r="K843" s="285" t="s">
        <v>196</v>
      </c>
      <c r="L843" s="297"/>
      <c r="M843" s="298"/>
      <c r="N843" s="298"/>
      <c r="O843" s="298"/>
      <c r="P843" s="299"/>
      <c r="Q843" s="288" t="s">
        <v>197</v>
      </c>
      <c r="R843" s="143">
        <v>51</v>
      </c>
      <c r="S843" s="238">
        <f>SUM(S844:S845)</f>
        <v>0</v>
      </c>
      <c r="T843" s="238">
        <f t="shared" ref="T843" si="494">SUM(T844:T845)</f>
        <v>0</v>
      </c>
      <c r="U843" s="238">
        <f t="shared" ref="U843" si="495">SUM(U844:U845)</f>
        <v>0</v>
      </c>
      <c r="V843" s="238">
        <f t="shared" ref="V843" si="496">SUM(V844:V845)</f>
        <v>0</v>
      </c>
      <c r="W843" s="238">
        <f t="shared" ref="W843" si="497">SUM(W844:W845)</f>
        <v>0</v>
      </c>
    </row>
    <row r="844" spans="2:23" ht="15" hidden="1" customHeight="1" x14ac:dyDescent="0.25">
      <c r="B844" s="264" t="s">
        <v>105</v>
      </c>
      <c r="C844" s="289" t="s">
        <v>150</v>
      </c>
      <c r="D844" s="323"/>
      <c r="E844" s="99" t="s">
        <v>6</v>
      </c>
      <c r="F844" s="207"/>
      <c r="G844" s="207"/>
      <c r="H844" s="101" t="s">
        <v>107</v>
      </c>
      <c r="I844" s="207" t="s">
        <v>152</v>
      </c>
      <c r="J844" s="313" t="s">
        <v>49</v>
      </c>
      <c r="K844" s="333" t="s">
        <v>196</v>
      </c>
      <c r="L844" s="315">
        <v>3</v>
      </c>
      <c r="M844" s="316">
        <v>2</v>
      </c>
      <c r="N844" s="316">
        <v>3</v>
      </c>
      <c r="O844" s="316">
        <v>7</v>
      </c>
      <c r="P844" s="213">
        <v>323</v>
      </c>
      <c r="Q844" s="225" t="s">
        <v>30</v>
      </c>
      <c r="R844" s="428">
        <v>51</v>
      </c>
      <c r="S844" s="459"/>
      <c r="T844" s="459"/>
      <c r="U844" s="821"/>
      <c r="V844" s="459"/>
      <c r="W844" s="459"/>
    </row>
    <row r="845" spans="2:23" ht="15" hidden="1" customHeight="1" x14ac:dyDescent="0.25">
      <c r="B845" s="264" t="s">
        <v>105</v>
      </c>
      <c r="C845" s="289" t="s">
        <v>150</v>
      </c>
      <c r="D845" s="323"/>
      <c r="E845" s="99" t="s">
        <v>6</v>
      </c>
      <c r="F845" s="207"/>
      <c r="G845" s="207"/>
      <c r="H845" s="402" t="s">
        <v>107</v>
      </c>
      <c r="I845" s="207" t="s">
        <v>152</v>
      </c>
      <c r="J845" s="313" t="s">
        <v>49</v>
      </c>
      <c r="K845" s="333" t="s">
        <v>196</v>
      </c>
      <c r="L845" s="321">
        <v>4</v>
      </c>
      <c r="M845" s="321">
        <v>2</v>
      </c>
      <c r="N845" s="321">
        <v>2</v>
      </c>
      <c r="O845" s="321">
        <v>1</v>
      </c>
      <c r="P845" s="398">
        <v>422</v>
      </c>
      <c r="Q845" s="229" t="s">
        <v>67</v>
      </c>
      <c r="R845" s="428">
        <v>51</v>
      </c>
      <c r="S845" s="459"/>
      <c r="T845" s="459"/>
      <c r="U845" s="821"/>
      <c r="V845" s="459"/>
      <c r="W845" s="459"/>
    </row>
    <row r="846" spans="2:23" ht="51" hidden="1" customHeight="1" x14ac:dyDescent="0.25">
      <c r="B846" s="566" t="s">
        <v>105</v>
      </c>
      <c r="C846" s="618" t="s">
        <v>150</v>
      </c>
      <c r="D846" s="619"/>
      <c r="E846" s="99" t="s">
        <v>6</v>
      </c>
      <c r="F846" s="99" t="s">
        <v>7</v>
      </c>
      <c r="G846" s="99" t="s">
        <v>8</v>
      </c>
      <c r="H846" s="101" t="s">
        <v>107</v>
      </c>
      <c r="I846" s="564" t="s">
        <v>152</v>
      </c>
      <c r="J846" s="390" t="s">
        <v>49</v>
      </c>
      <c r="K846" s="296" t="s">
        <v>246</v>
      </c>
      <c r="L846" s="297"/>
      <c r="M846" s="298"/>
      <c r="N846" s="298"/>
      <c r="O846" s="298"/>
      <c r="P846" s="299"/>
      <c r="Q846" s="620" t="s">
        <v>237</v>
      </c>
      <c r="R846" s="453">
        <v>13</v>
      </c>
      <c r="S846" s="471">
        <f>SUM(S847:S862)</f>
        <v>3900000</v>
      </c>
      <c r="T846" s="471">
        <f t="shared" ref="T846" si="498">SUM(T847:T862)</f>
        <v>0</v>
      </c>
      <c r="U846" s="471">
        <f t="shared" ref="U846" si="499">SUM(U847:U862)</f>
        <v>1600000</v>
      </c>
      <c r="V846" s="471">
        <f t="shared" ref="V846" si="500">SUM(V847:V862)</f>
        <v>0</v>
      </c>
      <c r="W846" s="471">
        <f t="shared" ref="W846" si="501">SUM(W847:W862)</f>
        <v>0</v>
      </c>
    </row>
    <row r="847" spans="2:23" ht="15" hidden="1" customHeight="1" x14ac:dyDescent="0.25">
      <c r="B847" s="566" t="s">
        <v>105</v>
      </c>
      <c r="C847" s="567" t="s">
        <v>150</v>
      </c>
      <c r="D847" s="465"/>
      <c r="E847" s="99" t="s">
        <v>6</v>
      </c>
      <c r="F847" s="462"/>
      <c r="G847" s="462"/>
      <c r="H847" s="101" t="s">
        <v>107</v>
      </c>
      <c r="I847" s="462" t="s">
        <v>152</v>
      </c>
      <c r="J847" s="313" t="s">
        <v>49</v>
      </c>
      <c r="K847" s="333" t="s">
        <v>246</v>
      </c>
      <c r="L847" s="315">
        <v>3</v>
      </c>
      <c r="M847" s="316">
        <v>2</v>
      </c>
      <c r="N847" s="316">
        <v>1</v>
      </c>
      <c r="O847" s="316">
        <v>1</v>
      </c>
      <c r="P847" s="213">
        <v>321</v>
      </c>
      <c r="Q847" s="346" t="s">
        <v>160</v>
      </c>
      <c r="R847" s="451">
        <v>13</v>
      </c>
      <c r="S847" s="459">
        <v>40000</v>
      </c>
      <c r="T847" s="821"/>
      <c r="U847" s="821">
        <v>20000</v>
      </c>
      <c r="V847" s="459"/>
      <c r="W847" s="459"/>
    </row>
    <row r="848" spans="2:23" ht="15" hidden="1" customHeight="1" x14ac:dyDescent="0.25">
      <c r="B848" s="566" t="s">
        <v>105</v>
      </c>
      <c r="C848" s="567" t="s">
        <v>150</v>
      </c>
      <c r="D848" s="465"/>
      <c r="E848" s="99" t="s">
        <v>6</v>
      </c>
      <c r="F848" s="462"/>
      <c r="G848" s="462"/>
      <c r="H848" s="101" t="s">
        <v>107</v>
      </c>
      <c r="I848" s="462" t="s">
        <v>152</v>
      </c>
      <c r="J848" s="313" t="s">
        <v>49</v>
      </c>
      <c r="K848" s="333" t="s">
        <v>246</v>
      </c>
      <c r="L848" s="315">
        <v>3</v>
      </c>
      <c r="M848" s="316">
        <v>2</v>
      </c>
      <c r="N848" s="316">
        <v>1</v>
      </c>
      <c r="O848" s="316">
        <v>3</v>
      </c>
      <c r="P848" s="213">
        <v>321</v>
      </c>
      <c r="Q848" s="382" t="s">
        <v>19</v>
      </c>
      <c r="R848" s="451">
        <v>13</v>
      </c>
      <c r="S848" s="459">
        <v>20000</v>
      </c>
      <c r="T848" s="821"/>
      <c r="U848" s="821">
        <v>40000</v>
      </c>
      <c r="V848" s="459"/>
      <c r="W848" s="459"/>
    </row>
    <row r="849" spans="2:23" ht="15" hidden="1" customHeight="1" x14ac:dyDescent="0.25">
      <c r="B849" s="566" t="s">
        <v>105</v>
      </c>
      <c r="C849" s="567" t="s">
        <v>150</v>
      </c>
      <c r="D849" s="465"/>
      <c r="E849" s="99" t="s">
        <v>6</v>
      </c>
      <c r="F849" s="462"/>
      <c r="G849" s="462"/>
      <c r="H849" s="101" t="s">
        <v>107</v>
      </c>
      <c r="I849" s="462" t="s">
        <v>152</v>
      </c>
      <c r="J849" s="367" t="s">
        <v>49</v>
      </c>
      <c r="K849" s="368" t="s">
        <v>246</v>
      </c>
      <c r="L849" s="399">
        <v>3</v>
      </c>
      <c r="M849" s="321">
        <v>2</v>
      </c>
      <c r="N849" s="321">
        <v>2</v>
      </c>
      <c r="O849" s="321">
        <v>1</v>
      </c>
      <c r="P849" s="209">
        <v>322</v>
      </c>
      <c r="Q849" s="389" t="s">
        <v>20</v>
      </c>
      <c r="R849" s="451">
        <v>13</v>
      </c>
      <c r="S849" s="459">
        <v>5000</v>
      </c>
      <c r="T849" s="821"/>
      <c r="U849" s="821">
        <v>5000</v>
      </c>
      <c r="V849" s="459"/>
      <c r="W849" s="459"/>
    </row>
    <row r="850" spans="2:23" ht="15" hidden="1" customHeight="1" x14ac:dyDescent="0.25">
      <c r="B850" s="566" t="s">
        <v>105</v>
      </c>
      <c r="C850" s="567" t="s">
        <v>150</v>
      </c>
      <c r="D850" s="465"/>
      <c r="E850" s="99" t="s">
        <v>6</v>
      </c>
      <c r="F850" s="462"/>
      <c r="G850" s="462"/>
      <c r="H850" s="101" t="s">
        <v>107</v>
      </c>
      <c r="I850" s="462" t="s">
        <v>152</v>
      </c>
      <c r="J850" s="313" t="s">
        <v>49</v>
      </c>
      <c r="K850" s="333" t="s">
        <v>246</v>
      </c>
      <c r="L850" s="315">
        <v>3</v>
      </c>
      <c r="M850" s="316">
        <v>2</v>
      </c>
      <c r="N850" s="316">
        <v>3</v>
      </c>
      <c r="O850" s="316">
        <v>1</v>
      </c>
      <c r="P850" s="213">
        <v>323</v>
      </c>
      <c r="Q850" s="382" t="s">
        <v>161</v>
      </c>
      <c r="R850" s="451">
        <v>13</v>
      </c>
      <c r="S850" s="459">
        <v>10000</v>
      </c>
      <c r="T850" s="821"/>
      <c r="U850" s="821">
        <v>5000</v>
      </c>
      <c r="V850" s="459"/>
      <c r="W850" s="459"/>
    </row>
    <row r="851" spans="2:23" ht="15" hidden="1" customHeight="1" x14ac:dyDescent="0.25">
      <c r="B851" s="566" t="s">
        <v>105</v>
      </c>
      <c r="C851" s="567" t="s">
        <v>150</v>
      </c>
      <c r="D851" s="465"/>
      <c r="E851" s="99" t="s">
        <v>6</v>
      </c>
      <c r="F851" s="462"/>
      <c r="G851" s="462"/>
      <c r="H851" s="101" t="s">
        <v>107</v>
      </c>
      <c r="I851" s="462" t="s">
        <v>152</v>
      </c>
      <c r="J851" s="313" t="s">
        <v>49</v>
      </c>
      <c r="K851" s="333" t="s">
        <v>246</v>
      </c>
      <c r="L851" s="315">
        <v>3</v>
      </c>
      <c r="M851" s="316">
        <v>2</v>
      </c>
      <c r="N851" s="316">
        <v>3</v>
      </c>
      <c r="O851" s="316">
        <v>2</v>
      </c>
      <c r="P851" s="213">
        <v>323</v>
      </c>
      <c r="Q851" s="382" t="s">
        <v>77</v>
      </c>
      <c r="R851" s="451">
        <v>13</v>
      </c>
      <c r="S851" s="459">
        <v>10000</v>
      </c>
      <c r="T851" s="821"/>
      <c r="U851" s="821">
        <v>10000</v>
      </c>
      <c r="V851" s="459"/>
      <c r="W851" s="459"/>
    </row>
    <row r="852" spans="2:23" ht="15" hidden="1" customHeight="1" x14ac:dyDescent="0.25">
      <c r="B852" s="566" t="s">
        <v>105</v>
      </c>
      <c r="C852" s="567" t="s">
        <v>150</v>
      </c>
      <c r="D852" s="465"/>
      <c r="E852" s="99" t="s">
        <v>6</v>
      </c>
      <c r="F852" s="462"/>
      <c r="G852" s="462"/>
      <c r="H852" s="101" t="s">
        <v>107</v>
      </c>
      <c r="I852" s="462" t="s">
        <v>152</v>
      </c>
      <c r="J852" s="313" t="s">
        <v>49</v>
      </c>
      <c r="K852" s="333" t="s">
        <v>246</v>
      </c>
      <c r="L852" s="315">
        <v>3</v>
      </c>
      <c r="M852" s="316">
        <v>2</v>
      </c>
      <c r="N852" s="316">
        <v>3</v>
      </c>
      <c r="O852" s="316">
        <v>3</v>
      </c>
      <c r="P852" s="213">
        <v>323</v>
      </c>
      <c r="Q852" s="346" t="s">
        <v>26</v>
      </c>
      <c r="R852" s="451">
        <v>13</v>
      </c>
      <c r="S852" s="459">
        <v>10000</v>
      </c>
      <c r="T852" s="821"/>
      <c r="U852" s="821">
        <v>10000</v>
      </c>
      <c r="V852" s="459"/>
      <c r="W852" s="459"/>
    </row>
    <row r="853" spans="2:23" ht="15" hidden="1" customHeight="1" x14ac:dyDescent="0.25">
      <c r="B853" s="566" t="s">
        <v>105</v>
      </c>
      <c r="C853" s="567" t="s">
        <v>150</v>
      </c>
      <c r="D853" s="465"/>
      <c r="E853" s="99" t="s">
        <v>6</v>
      </c>
      <c r="F853" s="462"/>
      <c r="G853" s="462"/>
      <c r="H853" s="101" t="s">
        <v>107</v>
      </c>
      <c r="I853" s="462" t="s">
        <v>152</v>
      </c>
      <c r="J853" s="313" t="s">
        <v>49</v>
      </c>
      <c r="K853" s="333" t="s">
        <v>246</v>
      </c>
      <c r="L853" s="315">
        <v>3</v>
      </c>
      <c r="M853" s="316">
        <v>2</v>
      </c>
      <c r="N853" s="316">
        <v>3</v>
      </c>
      <c r="O853" s="316">
        <v>7</v>
      </c>
      <c r="P853" s="213">
        <v>323</v>
      </c>
      <c r="Q853" s="225" t="s">
        <v>30</v>
      </c>
      <c r="R853" s="451">
        <v>13</v>
      </c>
      <c r="S853" s="459">
        <v>1100000</v>
      </c>
      <c r="T853" s="821"/>
      <c r="U853" s="821">
        <v>450000</v>
      </c>
      <c r="V853" s="459"/>
      <c r="W853" s="459"/>
    </row>
    <row r="854" spans="2:23" ht="15" hidden="1" customHeight="1" x14ac:dyDescent="0.25">
      <c r="B854" s="566" t="s">
        <v>105</v>
      </c>
      <c r="C854" s="567" t="s">
        <v>150</v>
      </c>
      <c r="D854" s="465"/>
      <c r="E854" s="99" t="s">
        <v>6</v>
      </c>
      <c r="F854" s="462"/>
      <c r="G854" s="462"/>
      <c r="H854" s="101" t="s">
        <v>107</v>
      </c>
      <c r="I854" s="462" t="s">
        <v>152</v>
      </c>
      <c r="J854" s="313" t="s">
        <v>49</v>
      </c>
      <c r="K854" s="333" t="s">
        <v>246</v>
      </c>
      <c r="L854" s="315">
        <v>3</v>
      </c>
      <c r="M854" s="316">
        <v>2</v>
      </c>
      <c r="N854" s="316">
        <v>3</v>
      </c>
      <c r="O854" s="316">
        <v>8</v>
      </c>
      <c r="P854" s="213">
        <v>323</v>
      </c>
      <c r="Q854" s="374" t="s">
        <v>38</v>
      </c>
      <c r="R854" s="451">
        <v>13</v>
      </c>
      <c r="S854" s="459">
        <v>1400000</v>
      </c>
      <c r="T854" s="821"/>
      <c r="U854" s="821">
        <v>350000</v>
      </c>
      <c r="V854" s="459"/>
      <c r="W854" s="459"/>
    </row>
    <row r="855" spans="2:23" ht="15" hidden="1" customHeight="1" x14ac:dyDescent="0.25">
      <c r="B855" s="566" t="s">
        <v>105</v>
      </c>
      <c r="C855" s="567" t="s">
        <v>150</v>
      </c>
      <c r="D855" s="465"/>
      <c r="E855" s="99" t="s">
        <v>6</v>
      </c>
      <c r="F855" s="462"/>
      <c r="G855" s="462"/>
      <c r="H855" s="101" t="s">
        <v>107</v>
      </c>
      <c r="I855" s="462" t="s">
        <v>152</v>
      </c>
      <c r="J855" s="313" t="s">
        <v>49</v>
      </c>
      <c r="K855" s="333" t="s">
        <v>246</v>
      </c>
      <c r="L855" s="315">
        <v>3</v>
      </c>
      <c r="M855" s="316">
        <v>2</v>
      </c>
      <c r="N855" s="316">
        <v>3</v>
      </c>
      <c r="O855" s="316">
        <v>9</v>
      </c>
      <c r="P855" s="213">
        <v>323</v>
      </c>
      <c r="Q855" s="382" t="s">
        <v>45</v>
      </c>
      <c r="R855" s="451">
        <v>13</v>
      </c>
      <c r="S855" s="459"/>
      <c r="T855" s="821"/>
      <c r="U855" s="821"/>
      <c r="V855" s="459"/>
      <c r="W855" s="459"/>
    </row>
    <row r="856" spans="2:23" ht="15" hidden="1" customHeight="1" x14ac:dyDescent="0.25">
      <c r="B856" s="566" t="s">
        <v>105</v>
      </c>
      <c r="C856" s="567" t="s">
        <v>150</v>
      </c>
      <c r="D856" s="465"/>
      <c r="E856" s="99" t="s">
        <v>6</v>
      </c>
      <c r="F856" s="462"/>
      <c r="G856" s="462"/>
      <c r="H856" s="101" t="s">
        <v>107</v>
      </c>
      <c r="I856" s="462" t="s">
        <v>152</v>
      </c>
      <c r="J856" s="313" t="s">
        <v>49</v>
      </c>
      <c r="K856" s="333" t="s">
        <v>246</v>
      </c>
      <c r="L856" s="315">
        <v>3</v>
      </c>
      <c r="M856" s="316">
        <v>2</v>
      </c>
      <c r="N856" s="316">
        <v>9</v>
      </c>
      <c r="O856" s="316">
        <v>3</v>
      </c>
      <c r="P856" s="398">
        <v>329</v>
      </c>
      <c r="Q856" s="374" t="s">
        <v>32</v>
      </c>
      <c r="R856" s="451">
        <v>13</v>
      </c>
      <c r="S856" s="459"/>
      <c r="T856" s="821"/>
      <c r="U856" s="821"/>
      <c r="V856" s="459"/>
      <c r="W856" s="459"/>
    </row>
    <row r="857" spans="2:23" ht="15" hidden="1" customHeight="1" x14ac:dyDescent="0.25">
      <c r="B857" s="566" t="s">
        <v>105</v>
      </c>
      <c r="C857" s="567" t="s">
        <v>150</v>
      </c>
      <c r="D857" s="465"/>
      <c r="E857" s="99" t="s">
        <v>6</v>
      </c>
      <c r="F857" s="462"/>
      <c r="G857" s="462"/>
      <c r="H857" s="101" t="s">
        <v>107</v>
      </c>
      <c r="I857" s="462" t="s">
        <v>152</v>
      </c>
      <c r="J857" s="367" t="s">
        <v>49</v>
      </c>
      <c r="K857" s="368" t="s">
        <v>246</v>
      </c>
      <c r="L857" s="399">
        <v>3</v>
      </c>
      <c r="M857" s="321">
        <v>2</v>
      </c>
      <c r="N857" s="321">
        <v>9</v>
      </c>
      <c r="O857" s="321">
        <v>9</v>
      </c>
      <c r="P857" s="400">
        <v>329</v>
      </c>
      <c r="Q857" s="374" t="s">
        <v>84</v>
      </c>
      <c r="R857" s="451">
        <v>13</v>
      </c>
      <c r="S857" s="459">
        <v>2000</v>
      </c>
      <c r="T857" s="821"/>
      <c r="U857" s="821">
        <v>10000</v>
      </c>
      <c r="V857" s="459"/>
      <c r="W857" s="459"/>
    </row>
    <row r="858" spans="2:23" ht="15" hidden="1" customHeight="1" x14ac:dyDescent="0.25">
      <c r="B858" s="566" t="s">
        <v>105</v>
      </c>
      <c r="C858" s="567" t="s">
        <v>150</v>
      </c>
      <c r="D858" s="465"/>
      <c r="E858" s="99" t="s">
        <v>6</v>
      </c>
      <c r="F858" s="462"/>
      <c r="G858" s="462"/>
      <c r="H858" s="101" t="s">
        <v>107</v>
      </c>
      <c r="I858" s="462" t="s">
        <v>152</v>
      </c>
      <c r="J858" s="367" t="s">
        <v>49</v>
      </c>
      <c r="K858" s="368" t="s">
        <v>246</v>
      </c>
      <c r="L858" s="318">
        <v>4</v>
      </c>
      <c r="M858" s="166">
        <v>1</v>
      </c>
      <c r="N858" s="166">
        <v>2</v>
      </c>
      <c r="O858" s="338">
        <v>3</v>
      </c>
      <c r="P858" s="213">
        <v>412</v>
      </c>
      <c r="Q858" s="370" t="s">
        <v>53</v>
      </c>
      <c r="R858" s="451">
        <v>13</v>
      </c>
      <c r="S858" s="459">
        <v>650000</v>
      </c>
      <c r="T858" s="821"/>
      <c r="U858" s="821">
        <v>150000</v>
      </c>
      <c r="V858" s="459"/>
      <c r="W858" s="459"/>
    </row>
    <row r="859" spans="2:23" ht="15" hidden="1" customHeight="1" x14ac:dyDescent="0.25">
      <c r="B859" s="566" t="s">
        <v>105</v>
      </c>
      <c r="C859" s="567" t="s">
        <v>150</v>
      </c>
      <c r="D859" s="465"/>
      <c r="E859" s="99" t="s">
        <v>6</v>
      </c>
      <c r="F859" s="462"/>
      <c r="G859" s="462"/>
      <c r="H859" s="101" t="s">
        <v>107</v>
      </c>
      <c r="I859" s="462" t="s">
        <v>152</v>
      </c>
      <c r="J859" s="367" t="s">
        <v>49</v>
      </c>
      <c r="K859" s="368" t="s">
        <v>246</v>
      </c>
      <c r="L859" s="399">
        <v>4</v>
      </c>
      <c r="M859" s="321">
        <v>2</v>
      </c>
      <c r="N859" s="321">
        <v>1</v>
      </c>
      <c r="O859" s="326">
        <v>2</v>
      </c>
      <c r="P859" s="241">
        <v>421</v>
      </c>
      <c r="Q859" s="374" t="s">
        <v>183</v>
      </c>
      <c r="R859" s="451">
        <v>13</v>
      </c>
      <c r="S859" s="459">
        <v>200000</v>
      </c>
      <c r="T859" s="821"/>
      <c r="U859" s="821">
        <v>300000</v>
      </c>
      <c r="V859" s="459"/>
      <c r="W859" s="459"/>
    </row>
    <row r="860" spans="2:23" ht="15" hidden="1" customHeight="1" x14ac:dyDescent="0.25">
      <c r="B860" s="566" t="s">
        <v>105</v>
      </c>
      <c r="C860" s="567" t="s">
        <v>150</v>
      </c>
      <c r="D860" s="465"/>
      <c r="E860" s="99" t="s">
        <v>6</v>
      </c>
      <c r="F860" s="462"/>
      <c r="G860" s="462"/>
      <c r="H860" s="101" t="s">
        <v>107</v>
      </c>
      <c r="I860" s="462" t="s">
        <v>152</v>
      </c>
      <c r="J860" s="367" t="s">
        <v>49</v>
      </c>
      <c r="K860" s="368" t="s">
        <v>246</v>
      </c>
      <c r="L860" s="318">
        <v>4</v>
      </c>
      <c r="M860" s="166">
        <v>2</v>
      </c>
      <c r="N860" s="166">
        <v>2</v>
      </c>
      <c r="O860" s="338">
        <v>1</v>
      </c>
      <c r="P860" s="213">
        <v>422</v>
      </c>
      <c r="Q860" s="229" t="s">
        <v>67</v>
      </c>
      <c r="R860" s="451">
        <v>13</v>
      </c>
      <c r="S860" s="459">
        <v>450000</v>
      </c>
      <c r="T860" s="821"/>
      <c r="U860" s="821">
        <v>250000</v>
      </c>
      <c r="V860" s="459"/>
      <c r="W860" s="459"/>
    </row>
    <row r="861" spans="2:23" ht="15" hidden="1" customHeight="1" x14ac:dyDescent="0.25">
      <c r="B861" s="566" t="s">
        <v>105</v>
      </c>
      <c r="C861" s="567" t="s">
        <v>150</v>
      </c>
      <c r="D861" s="465"/>
      <c r="E861" s="99" t="s">
        <v>6</v>
      </c>
      <c r="F861" s="462"/>
      <c r="G861" s="462"/>
      <c r="H861" s="101" t="s">
        <v>107</v>
      </c>
      <c r="I861" s="462" t="s">
        <v>152</v>
      </c>
      <c r="J861" s="367" t="s">
        <v>49</v>
      </c>
      <c r="K861" s="368" t="s">
        <v>246</v>
      </c>
      <c r="L861" s="318">
        <v>4</v>
      </c>
      <c r="M861" s="166">
        <v>5</v>
      </c>
      <c r="N861" s="166">
        <v>1</v>
      </c>
      <c r="O861" s="338">
        <v>1</v>
      </c>
      <c r="P861" s="213">
        <v>451</v>
      </c>
      <c r="Q861" s="229" t="s">
        <v>238</v>
      </c>
      <c r="R861" s="451">
        <v>13</v>
      </c>
      <c r="S861" s="459">
        <v>3000</v>
      </c>
      <c r="T861" s="821"/>
      <c r="U861" s="821"/>
      <c r="V861" s="459"/>
      <c r="W861" s="459"/>
    </row>
    <row r="862" spans="2:23" ht="15" hidden="1" customHeight="1" x14ac:dyDescent="0.25">
      <c r="B862" s="566" t="s">
        <v>105</v>
      </c>
      <c r="C862" s="567" t="s">
        <v>150</v>
      </c>
      <c r="D862" s="465"/>
      <c r="E862" s="99" t="s">
        <v>6</v>
      </c>
      <c r="F862" s="462"/>
      <c r="G862" s="462"/>
      <c r="H862" s="101" t="s">
        <v>107</v>
      </c>
      <c r="I862" s="462" t="s">
        <v>152</v>
      </c>
      <c r="J862" s="367" t="s">
        <v>49</v>
      </c>
      <c r="K862" s="368" t="s">
        <v>246</v>
      </c>
      <c r="L862" s="399">
        <v>4</v>
      </c>
      <c r="M862" s="321">
        <v>2</v>
      </c>
      <c r="N862" s="321">
        <v>2</v>
      </c>
      <c r="O862" s="326">
        <v>5</v>
      </c>
      <c r="P862" s="217">
        <v>422</v>
      </c>
      <c r="Q862" s="757" t="s">
        <v>184</v>
      </c>
      <c r="R862" s="451">
        <v>13</v>
      </c>
      <c r="S862" s="459"/>
      <c r="T862" s="821"/>
      <c r="U862" s="821"/>
      <c r="V862" s="459"/>
      <c r="W862" s="459"/>
    </row>
    <row r="863" spans="2:23" ht="51" hidden="1" customHeight="1" x14ac:dyDescent="0.25">
      <c r="B863" s="566" t="s">
        <v>105</v>
      </c>
      <c r="C863" s="618" t="s">
        <v>150</v>
      </c>
      <c r="D863" s="619"/>
      <c r="E863" s="99" t="s">
        <v>6</v>
      </c>
      <c r="F863" s="99" t="s">
        <v>7</v>
      </c>
      <c r="G863" s="99" t="s">
        <v>8</v>
      </c>
      <c r="H863" s="101" t="s">
        <v>107</v>
      </c>
      <c r="I863" s="564" t="s">
        <v>152</v>
      </c>
      <c r="J863" s="390" t="s">
        <v>49</v>
      </c>
      <c r="K863" s="296" t="s">
        <v>246</v>
      </c>
      <c r="L863" s="285"/>
      <c r="M863" s="286"/>
      <c r="N863" s="286"/>
      <c r="O863" s="286"/>
      <c r="P863" s="299"/>
      <c r="Q863" s="288" t="s">
        <v>237</v>
      </c>
      <c r="R863" s="454">
        <v>83</v>
      </c>
      <c r="S863" s="471">
        <f>SUM(S864:S879)</f>
        <v>18320000</v>
      </c>
      <c r="T863" s="471">
        <f t="shared" ref="T863" si="502">SUM(T864:T879)</f>
        <v>0</v>
      </c>
      <c r="U863" s="471">
        <f t="shared" ref="U863" si="503">SUM(U864:U879)</f>
        <v>12500000</v>
      </c>
      <c r="V863" s="471">
        <f t="shared" ref="V863" si="504">SUM(V864:V879)</f>
        <v>0</v>
      </c>
      <c r="W863" s="471">
        <f t="shared" ref="W863" si="505">SUM(W864:W879)</f>
        <v>0</v>
      </c>
    </row>
    <row r="864" spans="2:23" ht="15" hidden="1" customHeight="1" x14ac:dyDescent="0.25">
      <c r="B864" s="566" t="s">
        <v>105</v>
      </c>
      <c r="C864" s="567" t="s">
        <v>150</v>
      </c>
      <c r="D864" s="465"/>
      <c r="E864" s="99" t="s">
        <v>6</v>
      </c>
      <c r="F864" s="462"/>
      <c r="G864" s="462"/>
      <c r="H864" s="101" t="s">
        <v>107</v>
      </c>
      <c r="I864" s="462" t="s">
        <v>152</v>
      </c>
      <c r="J864" s="313" t="s">
        <v>49</v>
      </c>
      <c r="K864" s="333" t="s">
        <v>246</v>
      </c>
      <c r="L864" s="315">
        <v>3</v>
      </c>
      <c r="M864" s="316">
        <v>2</v>
      </c>
      <c r="N864" s="316">
        <v>1</v>
      </c>
      <c r="O864" s="316">
        <v>1</v>
      </c>
      <c r="P864" s="213">
        <v>321</v>
      </c>
      <c r="Q864" s="382" t="s">
        <v>160</v>
      </c>
      <c r="R864" s="452">
        <v>83</v>
      </c>
      <c r="S864" s="459">
        <v>250000</v>
      </c>
      <c r="T864" s="821"/>
      <c r="U864" s="821">
        <v>60000</v>
      </c>
      <c r="V864" s="459"/>
      <c r="W864" s="459"/>
    </row>
    <row r="865" spans="2:23" ht="15" hidden="1" customHeight="1" x14ac:dyDescent="0.25">
      <c r="B865" s="566" t="s">
        <v>105</v>
      </c>
      <c r="C865" s="567" t="s">
        <v>150</v>
      </c>
      <c r="D865" s="465"/>
      <c r="E865" s="99" t="s">
        <v>6</v>
      </c>
      <c r="F865" s="462"/>
      <c r="G865" s="462"/>
      <c r="H865" s="101" t="s">
        <v>107</v>
      </c>
      <c r="I865" s="462" t="s">
        <v>152</v>
      </c>
      <c r="J865" s="313" t="s">
        <v>49</v>
      </c>
      <c r="K865" s="333" t="s">
        <v>246</v>
      </c>
      <c r="L865" s="315">
        <v>3</v>
      </c>
      <c r="M865" s="316">
        <v>2</v>
      </c>
      <c r="N865" s="316">
        <v>1</v>
      </c>
      <c r="O865" s="316">
        <v>3</v>
      </c>
      <c r="P865" s="213">
        <v>321</v>
      </c>
      <c r="Q865" s="382" t="s">
        <v>19</v>
      </c>
      <c r="R865" s="452">
        <v>83</v>
      </c>
      <c r="S865" s="459">
        <v>40000</v>
      </c>
      <c r="T865" s="821"/>
      <c r="U865" s="821">
        <v>100000</v>
      </c>
      <c r="V865" s="459"/>
      <c r="W865" s="459"/>
    </row>
    <row r="866" spans="2:23" ht="15" hidden="1" customHeight="1" x14ac:dyDescent="0.25">
      <c r="B866" s="566" t="s">
        <v>105</v>
      </c>
      <c r="C866" s="567" t="s">
        <v>150</v>
      </c>
      <c r="D866" s="465"/>
      <c r="E866" s="99" t="s">
        <v>6</v>
      </c>
      <c r="F866" s="462"/>
      <c r="G866" s="462"/>
      <c r="H866" s="101" t="s">
        <v>107</v>
      </c>
      <c r="I866" s="462" t="s">
        <v>152</v>
      </c>
      <c r="J866" s="313" t="s">
        <v>49</v>
      </c>
      <c r="K866" s="333" t="s">
        <v>246</v>
      </c>
      <c r="L866" s="315">
        <v>3</v>
      </c>
      <c r="M866" s="316">
        <v>2</v>
      </c>
      <c r="N866" s="316">
        <v>2</v>
      </c>
      <c r="O866" s="316">
        <v>1</v>
      </c>
      <c r="P866" s="213">
        <v>322</v>
      </c>
      <c r="Q866" s="389" t="s">
        <v>20</v>
      </c>
      <c r="R866" s="452">
        <v>83</v>
      </c>
      <c r="S866" s="459">
        <v>40000</v>
      </c>
      <c r="T866" s="821"/>
      <c r="U866" s="821">
        <v>20000</v>
      </c>
      <c r="V866" s="459"/>
      <c r="W866" s="459"/>
    </row>
    <row r="867" spans="2:23" ht="15" hidden="1" customHeight="1" x14ac:dyDescent="0.25">
      <c r="B867" s="566" t="s">
        <v>105</v>
      </c>
      <c r="C867" s="567" t="s">
        <v>150</v>
      </c>
      <c r="D867" s="465"/>
      <c r="E867" s="99" t="s">
        <v>6</v>
      </c>
      <c r="F867" s="462"/>
      <c r="G867" s="462"/>
      <c r="H867" s="101" t="s">
        <v>107</v>
      </c>
      <c r="I867" s="462" t="s">
        <v>152</v>
      </c>
      <c r="J867" s="313" t="s">
        <v>49</v>
      </c>
      <c r="K867" s="333" t="s">
        <v>246</v>
      </c>
      <c r="L867" s="315">
        <v>3</v>
      </c>
      <c r="M867" s="316">
        <v>2</v>
      </c>
      <c r="N867" s="316">
        <v>3</v>
      </c>
      <c r="O867" s="316">
        <v>1</v>
      </c>
      <c r="P867" s="213">
        <v>323</v>
      </c>
      <c r="Q867" s="346" t="s">
        <v>161</v>
      </c>
      <c r="R867" s="452">
        <v>83</v>
      </c>
      <c r="S867" s="459">
        <v>80000</v>
      </c>
      <c r="T867" s="821"/>
      <c r="U867" s="821">
        <v>20000</v>
      </c>
      <c r="V867" s="459"/>
      <c r="W867" s="459"/>
    </row>
    <row r="868" spans="2:23" ht="15" hidden="1" customHeight="1" x14ac:dyDescent="0.25">
      <c r="B868" s="566" t="s">
        <v>105</v>
      </c>
      <c r="C868" s="567" t="s">
        <v>150</v>
      </c>
      <c r="D868" s="465"/>
      <c r="E868" s="99" t="s">
        <v>6</v>
      </c>
      <c r="F868" s="462"/>
      <c r="G868" s="462"/>
      <c r="H868" s="101" t="s">
        <v>107</v>
      </c>
      <c r="I868" s="462" t="s">
        <v>152</v>
      </c>
      <c r="J868" s="313" t="s">
        <v>49</v>
      </c>
      <c r="K868" s="333" t="s">
        <v>246</v>
      </c>
      <c r="L868" s="315">
        <v>3</v>
      </c>
      <c r="M868" s="316">
        <v>2</v>
      </c>
      <c r="N868" s="316">
        <v>3</v>
      </c>
      <c r="O868" s="316">
        <v>2</v>
      </c>
      <c r="P868" s="213">
        <v>323</v>
      </c>
      <c r="Q868" s="346" t="s">
        <v>77</v>
      </c>
      <c r="R868" s="452">
        <v>83</v>
      </c>
      <c r="S868" s="459">
        <v>70000</v>
      </c>
      <c r="T868" s="821"/>
      <c r="U868" s="821">
        <v>40000</v>
      </c>
      <c r="V868" s="459"/>
      <c r="W868" s="459"/>
    </row>
    <row r="869" spans="2:23" ht="15" hidden="1" customHeight="1" x14ac:dyDescent="0.25">
      <c r="B869" s="566" t="s">
        <v>105</v>
      </c>
      <c r="C869" s="567" t="s">
        <v>150</v>
      </c>
      <c r="D869" s="465"/>
      <c r="E869" s="99" t="s">
        <v>6</v>
      </c>
      <c r="F869" s="462"/>
      <c r="G869" s="462"/>
      <c r="H869" s="101" t="s">
        <v>107</v>
      </c>
      <c r="I869" s="462" t="s">
        <v>152</v>
      </c>
      <c r="J869" s="313" t="s">
        <v>49</v>
      </c>
      <c r="K869" s="333" t="s">
        <v>246</v>
      </c>
      <c r="L869" s="316">
        <v>3</v>
      </c>
      <c r="M869" s="316">
        <v>2</v>
      </c>
      <c r="N869" s="316">
        <v>3</v>
      </c>
      <c r="O869" s="316">
        <v>3</v>
      </c>
      <c r="P869" s="213">
        <v>323</v>
      </c>
      <c r="Q869" s="382" t="s">
        <v>26</v>
      </c>
      <c r="R869" s="452">
        <v>83</v>
      </c>
      <c r="S869" s="459">
        <v>80000</v>
      </c>
      <c r="T869" s="821"/>
      <c r="U869" s="821">
        <v>20000</v>
      </c>
      <c r="V869" s="459"/>
      <c r="W869" s="459"/>
    </row>
    <row r="870" spans="2:23" ht="15" hidden="1" customHeight="1" x14ac:dyDescent="0.25">
      <c r="B870" s="566" t="s">
        <v>105</v>
      </c>
      <c r="C870" s="567" t="s">
        <v>150</v>
      </c>
      <c r="D870" s="465"/>
      <c r="E870" s="99" t="s">
        <v>6</v>
      </c>
      <c r="F870" s="462"/>
      <c r="G870" s="462"/>
      <c r="H870" s="101" t="s">
        <v>107</v>
      </c>
      <c r="I870" s="462" t="s">
        <v>152</v>
      </c>
      <c r="J870" s="313" t="s">
        <v>49</v>
      </c>
      <c r="K870" s="333" t="s">
        <v>246</v>
      </c>
      <c r="L870" s="315">
        <v>3</v>
      </c>
      <c r="M870" s="316">
        <v>2</v>
      </c>
      <c r="N870" s="316">
        <v>3</v>
      </c>
      <c r="O870" s="316">
        <v>7</v>
      </c>
      <c r="P870" s="213">
        <v>323</v>
      </c>
      <c r="Q870" s="225" t="s">
        <v>30</v>
      </c>
      <c r="R870" s="452">
        <v>83</v>
      </c>
      <c r="S870" s="459">
        <v>2700000</v>
      </c>
      <c r="T870" s="821"/>
      <c r="U870" s="821">
        <v>3700000</v>
      </c>
      <c r="V870" s="459"/>
      <c r="W870" s="459"/>
    </row>
    <row r="871" spans="2:23" ht="15" hidden="1" customHeight="1" x14ac:dyDescent="0.25">
      <c r="B871" s="566" t="s">
        <v>105</v>
      </c>
      <c r="C871" s="567" t="s">
        <v>150</v>
      </c>
      <c r="D871" s="465"/>
      <c r="E871" s="99" t="s">
        <v>6</v>
      </c>
      <c r="F871" s="462"/>
      <c r="G871" s="462"/>
      <c r="H871" s="101" t="s">
        <v>107</v>
      </c>
      <c r="I871" s="462" t="s">
        <v>152</v>
      </c>
      <c r="J871" s="313" t="s">
        <v>49</v>
      </c>
      <c r="K871" s="333" t="s">
        <v>246</v>
      </c>
      <c r="L871" s="315">
        <v>3</v>
      </c>
      <c r="M871" s="316">
        <v>2</v>
      </c>
      <c r="N871" s="316">
        <v>3</v>
      </c>
      <c r="O871" s="316">
        <v>8</v>
      </c>
      <c r="P871" s="213">
        <v>323</v>
      </c>
      <c r="Q871" s="374" t="s">
        <v>38</v>
      </c>
      <c r="R871" s="452">
        <v>83</v>
      </c>
      <c r="S871" s="459">
        <v>5300000</v>
      </c>
      <c r="T871" s="821"/>
      <c r="U871" s="821">
        <v>3100000</v>
      </c>
      <c r="V871" s="459"/>
      <c r="W871" s="459"/>
    </row>
    <row r="872" spans="2:23" ht="15" hidden="1" customHeight="1" x14ac:dyDescent="0.25">
      <c r="B872" s="566" t="s">
        <v>105</v>
      </c>
      <c r="C872" s="567" t="s">
        <v>150</v>
      </c>
      <c r="D872" s="465"/>
      <c r="E872" s="99" t="s">
        <v>6</v>
      </c>
      <c r="F872" s="462"/>
      <c r="G872" s="462"/>
      <c r="H872" s="101" t="s">
        <v>107</v>
      </c>
      <c r="I872" s="462" t="s">
        <v>152</v>
      </c>
      <c r="J872" s="313" t="s">
        <v>49</v>
      </c>
      <c r="K872" s="333" t="s">
        <v>246</v>
      </c>
      <c r="L872" s="315">
        <v>3</v>
      </c>
      <c r="M872" s="316">
        <v>2</v>
      </c>
      <c r="N872" s="316">
        <v>3</v>
      </c>
      <c r="O872" s="316">
        <v>9</v>
      </c>
      <c r="P872" s="213">
        <v>323</v>
      </c>
      <c r="Q872" s="382" t="s">
        <v>45</v>
      </c>
      <c r="R872" s="452">
        <v>83</v>
      </c>
      <c r="S872" s="459"/>
      <c r="T872" s="821"/>
      <c r="U872" s="821"/>
      <c r="V872" s="459"/>
      <c r="W872" s="459"/>
    </row>
    <row r="873" spans="2:23" ht="15" hidden="1" customHeight="1" x14ac:dyDescent="0.25">
      <c r="B873" s="566" t="s">
        <v>105</v>
      </c>
      <c r="C873" s="567" t="s">
        <v>150</v>
      </c>
      <c r="D873" s="465"/>
      <c r="E873" s="99" t="s">
        <v>6</v>
      </c>
      <c r="F873" s="462"/>
      <c r="G873" s="462"/>
      <c r="H873" s="101" t="s">
        <v>107</v>
      </c>
      <c r="I873" s="462" t="s">
        <v>152</v>
      </c>
      <c r="J873" s="313" t="s">
        <v>49</v>
      </c>
      <c r="K873" s="333" t="s">
        <v>246</v>
      </c>
      <c r="L873" s="318">
        <v>3</v>
      </c>
      <c r="M873" s="166">
        <v>2</v>
      </c>
      <c r="N873" s="166">
        <v>9</v>
      </c>
      <c r="O873" s="338">
        <v>3</v>
      </c>
      <c r="P873" s="213">
        <v>329</v>
      </c>
      <c r="Q873" s="370" t="s">
        <v>32</v>
      </c>
      <c r="R873" s="452">
        <v>83</v>
      </c>
      <c r="S873" s="459"/>
      <c r="T873" s="821"/>
      <c r="U873" s="821"/>
      <c r="V873" s="459"/>
      <c r="W873" s="459"/>
    </row>
    <row r="874" spans="2:23" ht="15" hidden="1" customHeight="1" x14ac:dyDescent="0.25">
      <c r="B874" s="566" t="s">
        <v>105</v>
      </c>
      <c r="C874" s="567" t="s">
        <v>150</v>
      </c>
      <c r="D874" s="465"/>
      <c r="E874" s="99" t="s">
        <v>6</v>
      </c>
      <c r="F874" s="462"/>
      <c r="G874" s="462"/>
      <c r="H874" s="101" t="s">
        <v>107</v>
      </c>
      <c r="I874" s="462" t="s">
        <v>152</v>
      </c>
      <c r="J874" s="313" t="s">
        <v>49</v>
      </c>
      <c r="K874" s="333" t="s">
        <v>246</v>
      </c>
      <c r="L874" s="318">
        <v>3</v>
      </c>
      <c r="M874" s="166">
        <v>2</v>
      </c>
      <c r="N874" s="166">
        <v>9</v>
      </c>
      <c r="O874" s="338">
        <v>9</v>
      </c>
      <c r="P874" s="213">
        <v>329</v>
      </c>
      <c r="Q874" s="370" t="s">
        <v>84</v>
      </c>
      <c r="R874" s="452">
        <v>83</v>
      </c>
      <c r="S874" s="459">
        <v>20000</v>
      </c>
      <c r="T874" s="821"/>
      <c r="U874" s="821">
        <v>40000</v>
      </c>
      <c r="V874" s="459"/>
      <c r="W874" s="459"/>
    </row>
    <row r="875" spans="2:23" ht="15" hidden="1" customHeight="1" x14ac:dyDescent="0.25">
      <c r="B875" s="566" t="s">
        <v>105</v>
      </c>
      <c r="C875" s="567" t="s">
        <v>150</v>
      </c>
      <c r="D875" s="465"/>
      <c r="E875" s="99" t="s">
        <v>6</v>
      </c>
      <c r="F875" s="462"/>
      <c r="G875" s="462"/>
      <c r="H875" s="101" t="s">
        <v>107</v>
      </c>
      <c r="I875" s="462" t="s">
        <v>152</v>
      </c>
      <c r="J875" s="313" t="s">
        <v>49</v>
      </c>
      <c r="K875" s="333" t="s">
        <v>246</v>
      </c>
      <c r="L875" s="318">
        <v>4</v>
      </c>
      <c r="M875" s="166">
        <v>1</v>
      </c>
      <c r="N875" s="166">
        <v>2</v>
      </c>
      <c r="O875" s="338">
        <v>3</v>
      </c>
      <c r="P875" s="213">
        <v>412</v>
      </c>
      <c r="Q875" s="370" t="s">
        <v>53</v>
      </c>
      <c r="R875" s="452">
        <v>83</v>
      </c>
      <c r="S875" s="459">
        <v>4700000</v>
      </c>
      <c r="T875" s="821"/>
      <c r="U875" s="821">
        <v>1000000</v>
      </c>
      <c r="V875" s="459"/>
      <c r="W875" s="459"/>
    </row>
    <row r="876" spans="2:23" ht="15" hidden="1" customHeight="1" x14ac:dyDescent="0.25">
      <c r="B876" s="566" t="s">
        <v>105</v>
      </c>
      <c r="C876" s="567" t="s">
        <v>150</v>
      </c>
      <c r="D876" s="465"/>
      <c r="E876" s="99" t="s">
        <v>6</v>
      </c>
      <c r="F876" s="462"/>
      <c r="G876" s="462"/>
      <c r="H876" s="101" t="s">
        <v>107</v>
      </c>
      <c r="I876" s="462" t="s">
        <v>152</v>
      </c>
      <c r="J876" s="313" t="s">
        <v>49</v>
      </c>
      <c r="K876" s="333" t="s">
        <v>246</v>
      </c>
      <c r="L876" s="318">
        <v>4</v>
      </c>
      <c r="M876" s="166">
        <v>2</v>
      </c>
      <c r="N876" s="166">
        <v>1</v>
      </c>
      <c r="O876" s="338">
        <v>2</v>
      </c>
      <c r="P876" s="213">
        <v>421</v>
      </c>
      <c r="Q876" s="370" t="s">
        <v>183</v>
      </c>
      <c r="R876" s="452">
        <v>83</v>
      </c>
      <c r="S876" s="459">
        <v>1500000</v>
      </c>
      <c r="T876" s="821"/>
      <c r="U876" s="821">
        <v>2400000</v>
      </c>
      <c r="V876" s="459"/>
      <c r="W876" s="459"/>
    </row>
    <row r="877" spans="2:23" ht="15" hidden="1" customHeight="1" x14ac:dyDescent="0.25">
      <c r="B877" s="566" t="s">
        <v>105</v>
      </c>
      <c r="C877" s="567" t="s">
        <v>150</v>
      </c>
      <c r="D877" s="465"/>
      <c r="E877" s="99" t="s">
        <v>6</v>
      </c>
      <c r="F877" s="462"/>
      <c r="G877" s="462"/>
      <c r="H877" s="101" t="s">
        <v>107</v>
      </c>
      <c r="I877" s="462" t="s">
        <v>152</v>
      </c>
      <c r="J877" s="313" t="s">
        <v>49</v>
      </c>
      <c r="K877" s="333" t="s">
        <v>246</v>
      </c>
      <c r="L877" s="318">
        <v>4</v>
      </c>
      <c r="M877" s="166">
        <v>2</v>
      </c>
      <c r="N877" s="166">
        <v>2</v>
      </c>
      <c r="O877" s="338">
        <v>1</v>
      </c>
      <c r="P877" s="213">
        <v>422</v>
      </c>
      <c r="Q877" s="229" t="s">
        <v>67</v>
      </c>
      <c r="R877" s="452">
        <v>83</v>
      </c>
      <c r="S877" s="459">
        <v>3520000</v>
      </c>
      <c r="T877" s="821"/>
      <c r="U877" s="821">
        <v>2000000</v>
      </c>
      <c r="V877" s="459"/>
      <c r="W877" s="459"/>
    </row>
    <row r="878" spans="2:23" ht="15" hidden="1" customHeight="1" x14ac:dyDescent="0.25">
      <c r="B878" s="566" t="s">
        <v>105</v>
      </c>
      <c r="C878" s="567" t="s">
        <v>150</v>
      </c>
      <c r="D878" s="465"/>
      <c r="E878" s="99" t="s">
        <v>6</v>
      </c>
      <c r="F878" s="462"/>
      <c r="G878" s="462"/>
      <c r="H878" s="101" t="s">
        <v>107</v>
      </c>
      <c r="I878" s="462" t="s">
        <v>152</v>
      </c>
      <c r="J878" s="313" t="s">
        <v>49</v>
      </c>
      <c r="K878" s="333" t="s">
        <v>246</v>
      </c>
      <c r="L878" s="318">
        <v>4</v>
      </c>
      <c r="M878" s="166">
        <v>5</v>
      </c>
      <c r="N878" s="166">
        <v>1</v>
      </c>
      <c r="O878" s="338">
        <v>1</v>
      </c>
      <c r="P878" s="213">
        <v>451</v>
      </c>
      <c r="Q878" s="229" t="s">
        <v>238</v>
      </c>
      <c r="R878" s="452">
        <v>83</v>
      </c>
      <c r="S878" s="459">
        <v>20000</v>
      </c>
      <c r="T878" s="821"/>
      <c r="U878" s="821"/>
      <c r="V878" s="459"/>
      <c r="W878" s="459"/>
    </row>
    <row r="879" spans="2:23" ht="15" hidden="1" customHeight="1" x14ac:dyDescent="0.25">
      <c r="B879" s="566" t="s">
        <v>105</v>
      </c>
      <c r="C879" s="567" t="s">
        <v>150</v>
      </c>
      <c r="D879" s="465"/>
      <c r="E879" s="99" t="s">
        <v>6</v>
      </c>
      <c r="F879" s="462"/>
      <c r="G879" s="462"/>
      <c r="H879" s="101" t="s">
        <v>107</v>
      </c>
      <c r="I879" s="462" t="s">
        <v>152</v>
      </c>
      <c r="J879" s="367" t="s">
        <v>49</v>
      </c>
      <c r="K879" s="368" t="s">
        <v>246</v>
      </c>
      <c r="L879" s="399">
        <v>4</v>
      </c>
      <c r="M879" s="321">
        <v>2</v>
      </c>
      <c r="N879" s="321">
        <v>2</v>
      </c>
      <c r="O879" s="326">
        <v>5</v>
      </c>
      <c r="P879" s="217">
        <v>422</v>
      </c>
      <c r="Q879" s="757" t="s">
        <v>184</v>
      </c>
      <c r="R879" s="452">
        <v>83</v>
      </c>
      <c r="S879" s="459"/>
      <c r="T879" s="821"/>
      <c r="U879" s="821"/>
      <c r="V879" s="459"/>
      <c r="W879" s="459"/>
    </row>
    <row r="880" spans="2:23" ht="38.25" hidden="1" customHeight="1" x14ac:dyDescent="0.25">
      <c r="B880" s="566" t="s">
        <v>105</v>
      </c>
      <c r="C880" s="618" t="s">
        <v>150</v>
      </c>
      <c r="D880" s="619"/>
      <c r="E880" s="99" t="s">
        <v>6</v>
      </c>
      <c r="F880" s="99" t="s">
        <v>7</v>
      </c>
      <c r="G880" s="99" t="s">
        <v>8</v>
      </c>
      <c r="H880" s="101" t="s">
        <v>107</v>
      </c>
      <c r="I880" s="564" t="s">
        <v>152</v>
      </c>
      <c r="J880" s="390" t="s">
        <v>10</v>
      </c>
      <c r="K880" s="296" t="s">
        <v>247</v>
      </c>
      <c r="L880" s="297"/>
      <c r="M880" s="298"/>
      <c r="N880" s="298"/>
      <c r="O880" s="298"/>
      <c r="P880" s="299"/>
      <c r="Q880" s="620" t="s">
        <v>239</v>
      </c>
      <c r="R880" s="625">
        <v>43</v>
      </c>
      <c r="S880" s="238">
        <f>SUM(S881:S888)</f>
        <v>2000000</v>
      </c>
      <c r="T880" s="238">
        <f t="shared" ref="T880" si="506">SUM(T881:T888)</f>
        <v>0</v>
      </c>
      <c r="U880" s="238">
        <f>SUM(U881:U888)</f>
        <v>1000000</v>
      </c>
      <c r="V880" s="238">
        <f t="shared" ref="V880" si="507">SUM(V881:V888)</f>
        <v>500000</v>
      </c>
      <c r="W880" s="238">
        <f t="shared" ref="W880" si="508">SUM(W881:W888)</f>
        <v>500000</v>
      </c>
    </row>
    <row r="881" spans="2:23" ht="15" hidden="1" customHeight="1" x14ac:dyDescent="0.25">
      <c r="B881" s="566" t="s">
        <v>105</v>
      </c>
      <c r="C881" s="567" t="s">
        <v>150</v>
      </c>
      <c r="D881" s="465"/>
      <c r="E881" s="99" t="s">
        <v>6</v>
      </c>
      <c r="F881" s="462"/>
      <c r="G881" s="462"/>
      <c r="H881" s="101" t="s">
        <v>107</v>
      </c>
      <c r="I881" s="462" t="s">
        <v>152</v>
      </c>
      <c r="J881" s="313" t="s">
        <v>10</v>
      </c>
      <c r="K881" s="397" t="s">
        <v>247</v>
      </c>
      <c r="L881" s="315">
        <v>3</v>
      </c>
      <c r="M881" s="316">
        <v>1</v>
      </c>
      <c r="N881" s="316">
        <v>1</v>
      </c>
      <c r="O881" s="316">
        <v>1</v>
      </c>
      <c r="P881" s="213">
        <v>311</v>
      </c>
      <c r="Q881" s="382" t="s">
        <v>12</v>
      </c>
      <c r="R881" s="799">
        <v>43</v>
      </c>
      <c r="S881" s="459"/>
      <c r="T881" s="821"/>
      <c r="U881" s="821"/>
      <c r="V881" s="459"/>
      <c r="W881" s="459"/>
    </row>
    <row r="882" spans="2:23" ht="15" hidden="1" customHeight="1" x14ac:dyDescent="0.25">
      <c r="B882" s="566" t="s">
        <v>105</v>
      </c>
      <c r="C882" s="567" t="s">
        <v>150</v>
      </c>
      <c r="D882" s="465"/>
      <c r="E882" s="99" t="s">
        <v>6</v>
      </c>
      <c r="F882" s="462"/>
      <c r="G882" s="462"/>
      <c r="H882" s="101" t="s">
        <v>107</v>
      </c>
      <c r="I882" s="462" t="s">
        <v>152</v>
      </c>
      <c r="J882" s="313" t="s">
        <v>10</v>
      </c>
      <c r="K882" s="397" t="s">
        <v>247</v>
      </c>
      <c r="L882" s="316">
        <v>3</v>
      </c>
      <c r="M882" s="316">
        <v>1</v>
      </c>
      <c r="N882" s="316">
        <v>2</v>
      </c>
      <c r="O882" s="316">
        <v>1</v>
      </c>
      <c r="P882" s="213">
        <v>312</v>
      </c>
      <c r="Q882" s="382" t="s">
        <v>14</v>
      </c>
      <c r="R882" s="799">
        <v>43</v>
      </c>
      <c r="S882" s="459"/>
      <c r="T882" s="821"/>
      <c r="U882" s="821"/>
      <c r="V882" s="459"/>
      <c r="W882" s="459"/>
    </row>
    <row r="883" spans="2:23" ht="15" hidden="1" customHeight="1" x14ac:dyDescent="0.25">
      <c r="B883" s="566" t="s">
        <v>105</v>
      </c>
      <c r="C883" s="567" t="s">
        <v>150</v>
      </c>
      <c r="D883" s="465"/>
      <c r="E883" s="99" t="s">
        <v>6</v>
      </c>
      <c r="F883" s="462"/>
      <c r="G883" s="462"/>
      <c r="H883" s="101" t="s">
        <v>107</v>
      </c>
      <c r="I883" s="462" t="s">
        <v>152</v>
      </c>
      <c r="J883" s="313" t="s">
        <v>10</v>
      </c>
      <c r="K883" s="397" t="s">
        <v>247</v>
      </c>
      <c r="L883" s="316">
        <v>3</v>
      </c>
      <c r="M883" s="316">
        <v>1</v>
      </c>
      <c r="N883" s="316">
        <v>3</v>
      </c>
      <c r="O883" s="316">
        <v>2</v>
      </c>
      <c r="P883" s="213">
        <v>313</v>
      </c>
      <c r="Q883" s="220" t="s">
        <v>15</v>
      </c>
      <c r="R883" s="799">
        <v>43</v>
      </c>
      <c r="S883" s="459"/>
      <c r="T883" s="821"/>
      <c r="U883" s="821"/>
      <c r="V883" s="459"/>
      <c r="W883" s="459"/>
    </row>
    <row r="884" spans="2:23" ht="25.5" hidden="1" customHeight="1" x14ac:dyDescent="0.25">
      <c r="B884" s="566" t="s">
        <v>105</v>
      </c>
      <c r="C884" s="567" t="s">
        <v>150</v>
      </c>
      <c r="D884" s="465"/>
      <c r="E884" s="99" t="s">
        <v>6</v>
      </c>
      <c r="F884" s="462"/>
      <c r="G884" s="462"/>
      <c r="H884" s="101" t="s">
        <v>107</v>
      </c>
      <c r="I884" s="462" t="s">
        <v>152</v>
      </c>
      <c r="J884" s="313" t="s">
        <v>10</v>
      </c>
      <c r="K884" s="397" t="s">
        <v>247</v>
      </c>
      <c r="L884" s="316">
        <v>3</v>
      </c>
      <c r="M884" s="316">
        <v>1</v>
      </c>
      <c r="N884" s="316">
        <v>3</v>
      </c>
      <c r="O884" s="316">
        <v>3</v>
      </c>
      <c r="P884" s="213">
        <v>313</v>
      </c>
      <c r="Q884" s="220" t="s">
        <v>16</v>
      </c>
      <c r="R884" s="799">
        <v>43</v>
      </c>
      <c r="S884" s="459"/>
      <c r="T884" s="821"/>
      <c r="U884" s="821"/>
      <c r="V884" s="459"/>
      <c r="W884" s="459"/>
    </row>
    <row r="885" spans="2:23" ht="15" hidden="1" customHeight="1" x14ac:dyDescent="0.25">
      <c r="B885" s="566" t="s">
        <v>105</v>
      </c>
      <c r="C885" s="567" t="s">
        <v>150</v>
      </c>
      <c r="D885" s="465"/>
      <c r="E885" s="99" t="s">
        <v>6</v>
      </c>
      <c r="F885" s="462"/>
      <c r="G885" s="462"/>
      <c r="H885" s="101" t="s">
        <v>107</v>
      </c>
      <c r="I885" s="462" t="s">
        <v>152</v>
      </c>
      <c r="J885" s="313" t="s">
        <v>10</v>
      </c>
      <c r="K885" s="397" t="s">
        <v>247</v>
      </c>
      <c r="L885" s="316">
        <v>3</v>
      </c>
      <c r="M885" s="316">
        <v>2</v>
      </c>
      <c r="N885" s="316">
        <v>1</v>
      </c>
      <c r="O885" s="316">
        <v>2</v>
      </c>
      <c r="P885" s="213">
        <v>321</v>
      </c>
      <c r="Q885" s="221" t="s">
        <v>18</v>
      </c>
      <c r="R885" s="799">
        <v>43</v>
      </c>
      <c r="S885" s="459"/>
      <c r="T885" s="821"/>
      <c r="U885" s="821"/>
      <c r="V885" s="459"/>
      <c r="W885" s="459"/>
    </row>
    <row r="886" spans="2:23" ht="15" hidden="1" customHeight="1" x14ac:dyDescent="0.25">
      <c r="B886" s="566" t="s">
        <v>105</v>
      </c>
      <c r="C886" s="567" t="s">
        <v>150</v>
      </c>
      <c r="D886" s="465"/>
      <c r="E886" s="99" t="s">
        <v>6</v>
      </c>
      <c r="F886" s="462"/>
      <c r="G886" s="462"/>
      <c r="H886" s="101" t="s">
        <v>107</v>
      </c>
      <c r="I886" s="462" t="s">
        <v>152</v>
      </c>
      <c r="J886" s="313" t="s">
        <v>10</v>
      </c>
      <c r="K886" s="397" t="s">
        <v>247</v>
      </c>
      <c r="L886" s="316">
        <v>3</v>
      </c>
      <c r="M886" s="316">
        <v>2</v>
      </c>
      <c r="N886" s="316">
        <v>3</v>
      </c>
      <c r="O886" s="316">
        <v>7</v>
      </c>
      <c r="P886" s="213">
        <v>323</v>
      </c>
      <c r="Q886" s="225" t="s">
        <v>30</v>
      </c>
      <c r="R886" s="799">
        <v>43</v>
      </c>
      <c r="S886" s="459">
        <v>2000000</v>
      </c>
      <c r="T886" s="821"/>
      <c r="U886" s="821">
        <v>1000000</v>
      </c>
      <c r="V886" s="459">
        <v>500000</v>
      </c>
      <c r="W886" s="459">
        <v>500000</v>
      </c>
    </row>
    <row r="887" spans="2:23" ht="15" hidden="1" customHeight="1" x14ac:dyDescent="0.25">
      <c r="B887" s="566" t="s">
        <v>105</v>
      </c>
      <c r="C887" s="567" t="s">
        <v>150</v>
      </c>
      <c r="D887" s="621"/>
      <c r="E887" s="99" t="s">
        <v>6</v>
      </c>
      <c r="F887" s="462"/>
      <c r="G887" s="462"/>
      <c r="H887" s="101" t="s">
        <v>107</v>
      </c>
      <c r="I887" s="462" t="s">
        <v>152</v>
      </c>
      <c r="J887" s="367" t="s">
        <v>10</v>
      </c>
      <c r="K887" s="368" t="s">
        <v>247</v>
      </c>
      <c r="L887" s="321">
        <v>4</v>
      </c>
      <c r="M887" s="321">
        <v>1</v>
      </c>
      <c r="N887" s="321">
        <v>2</v>
      </c>
      <c r="O887" s="321">
        <v>3</v>
      </c>
      <c r="P887" s="373">
        <v>412</v>
      </c>
      <c r="Q887" s="370" t="s">
        <v>53</v>
      </c>
      <c r="R887" s="799">
        <v>43</v>
      </c>
      <c r="S887" s="459"/>
      <c r="T887" s="821"/>
      <c r="U887" s="821"/>
      <c r="V887" s="459"/>
      <c r="W887" s="459"/>
    </row>
    <row r="888" spans="2:23" ht="15" hidden="1" customHeight="1" x14ac:dyDescent="0.25">
      <c r="B888" s="566" t="s">
        <v>105</v>
      </c>
      <c r="C888" s="567" t="s">
        <v>150</v>
      </c>
      <c r="D888" s="621"/>
      <c r="E888" s="99" t="s">
        <v>6</v>
      </c>
      <c r="F888" s="462"/>
      <c r="G888" s="462"/>
      <c r="H888" s="101" t="s">
        <v>107</v>
      </c>
      <c r="I888" s="462" t="s">
        <v>152</v>
      </c>
      <c r="J888" s="367" t="s">
        <v>10</v>
      </c>
      <c r="K888" s="368" t="s">
        <v>247</v>
      </c>
      <c r="L888" s="321">
        <v>4</v>
      </c>
      <c r="M888" s="321">
        <v>2</v>
      </c>
      <c r="N888" s="321">
        <v>2</v>
      </c>
      <c r="O888" s="321">
        <v>1</v>
      </c>
      <c r="P888" s="213">
        <v>422</v>
      </c>
      <c r="Q888" s="229" t="s">
        <v>67</v>
      </c>
      <c r="R888" s="799">
        <v>43</v>
      </c>
      <c r="S888" s="459"/>
      <c r="T888" s="821"/>
      <c r="U888" s="821"/>
      <c r="V888" s="459"/>
      <c r="W888" s="459"/>
    </row>
    <row r="889" spans="2:23" ht="38.25" hidden="1" customHeight="1" x14ac:dyDescent="0.25">
      <c r="B889" s="566" t="s">
        <v>105</v>
      </c>
      <c r="C889" s="618" t="s">
        <v>150</v>
      </c>
      <c r="D889" s="619"/>
      <c r="E889" s="99" t="s">
        <v>6</v>
      </c>
      <c r="F889" s="99" t="s">
        <v>7</v>
      </c>
      <c r="G889" s="99" t="s">
        <v>8</v>
      </c>
      <c r="H889" s="101" t="s">
        <v>107</v>
      </c>
      <c r="I889" s="462" t="s">
        <v>152</v>
      </c>
      <c r="J889" s="301" t="s">
        <v>10</v>
      </c>
      <c r="K889" s="392" t="s">
        <v>192</v>
      </c>
      <c r="L889" s="393"/>
      <c r="M889" s="394"/>
      <c r="N889" s="394"/>
      <c r="O889" s="394"/>
      <c r="P889" s="394"/>
      <c r="Q889" s="395" t="s">
        <v>193</v>
      </c>
      <c r="R889" s="625">
        <v>43</v>
      </c>
      <c r="S889" s="472">
        <f>SUM(S890:S892)</f>
        <v>11500000</v>
      </c>
      <c r="T889" s="472">
        <f t="shared" ref="T889" si="509">SUM(T890:T892)</f>
        <v>0</v>
      </c>
      <c r="U889" s="472">
        <f>SUM(U890:U892)</f>
        <v>20000000</v>
      </c>
      <c r="V889" s="472">
        <f t="shared" ref="V889" si="510">SUM(V890:V892)</f>
        <v>20000000</v>
      </c>
      <c r="W889" s="472">
        <f t="shared" ref="W889" si="511">SUM(W890:W892)</f>
        <v>20000000</v>
      </c>
    </row>
    <row r="890" spans="2:23" ht="15" hidden="1" customHeight="1" x14ac:dyDescent="0.25">
      <c r="B890" s="566" t="s">
        <v>105</v>
      </c>
      <c r="C890" s="567" t="s">
        <v>150</v>
      </c>
      <c r="D890" s="465"/>
      <c r="E890" s="99" t="s">
        <v>6</v>
      </c>
      <c r="F890" s="462"/>
      <c r="G890" s="462"/>
      <c r="H890" s="101" t="s">
        <v>107</v>
      </c>
      <c r="I890" s="462" t="s">
        <v>152</v>
      </c>
      <c r="J890" s="313" t="s">
        <v>10</v>
      </c>
      <c r="K890" s="397" t="s">
        <v>192</v>
      </c>
      <c r="L890" s="315">
        <v>3</v>
      </c>
      <c r="M890" s="316">
        <v>2</v>
      </c>
      <c r="N890" s="316">
        <v>3</v>
      </c>
      <c r="O890" s="316">
        <v>1</v>
      </c>
      <c r="P890" s="213">
        <v>313</v>
      </c>
      <c r="Q890" s="382" t="s">
        <v>161</v>
      </c>
      <c r="R890" s="799">
        <v>43</v>
      </c>
      <c r="S890" s="459">
        <v>5000000</v>
      </c>
      <c r="T890" s="821"/>
      <c r="U890" s="821">
        <v>9000000</v>
      </c>
      <c r="V890" s="459">
        <v>9000000</v>
      </c>
      <c r="W890" s="459">
        <v>9000000</v>
      </c>
    </row>
    <row r="891" spans="2:23" ht="15" hidden="1" customHeight="1" x14ac:dyDescent="0.25">
      <c r="B891" s="566" t="s">
        <v>105</v>
      </c>
      <c r="C891" s="567" t="s">
        <v>150</v>
      </c>
      <c r="D891" s="465"/>
      <c r="E891" s="99" t="s">
        <v>6</v>
      </c>
      <c r="F891" s="462"/>
      <c r="G891" s="462"/>
      <c r="H891" s="101" t="s">
        <v>107</v>
      </c>
      <c r="I891" s="462" t="s">
        <v>152</v>
      </c>
      <c r="J891" s="313" t="s">
        <v>10</v>
      </c>
      <c r="K891" s="397" t="s">
        <v>192</v>
      </c>
      <c r="L891" s="316">
        <v>3</v>
      </c>
      <c r="M891" s="316">
        <v>2</v>
      </c>
      <c r="N891" s="316">
        <v>3</v>
      </c>
      <c r="O891" s="316">
        <v>2</v>
      </c>
      <c r="P891" s="213">
        <v>323</v>
      </c>
      <c r="Q891" s="382" t="s">
        <v>77</v>
      </c>
      <c r="R891" s="799">
        <v>43</v>
      </c>
      <c r="S891" s="459"/>
      <c r="T891" s="821"/>
      <c r="U891" s="821"/>
      <c r="V891" s="459"/>
      <c r="W891" s="459"/>
    </row>
    <row r="892" spans="2:23" ht="15" hidden="1" customHeight="1" x14ac:dyDescent="0.25">
      <c r="B892" s="566" t="s">
        <v>105</v>
      </c>
      <c r="C892" s="567" t="s">
        <v>150</v>
      </c>
      <c r="D892" s="465"/>
      <c r="E892" s="99" t="s">
        <v>6</v>
      </c>
      <c r="F892" s="462"/>
      <c r="G892" s="462"/>
      <c r="H892" s="101" t="s">
        <v>107</v>
      </c>
      <c r="I892" s="462" t="s">
        <v>152</v>
      </c>
      <c r="J892" s="313" t="s">
        <v>10</v>
      </c>
      <c r="K892" s="397" t="s">
        <v>192</v>
      </c>
      <c r="L892" s="316">
        <v>3</v>
      </c>
      <c r="M892" s="316">
        <v>2</v>
      </c>
      <c r="N892" s="316">
        <v>3</v>
      </c>
      <c r="O892" s="316">
        <v>8</v>
      </c>
      <c r="P892" s="213">
        <v>323</v>
      </c>
      <c r="Q892" s="220" t="s">
        <v>38</v>
      </c>
      <c r="R892" s="799">
        <v>43</v>
      </c>
      <c r="S892" s="459">
        <v>6500000</v>
      </c>
      <c r="T892" s="821"/>
      <c r="U892" s="821">
        <v>11000000</v>
      </c>
      <c r="V892" s="459">
        <v>11000000</v>
      </c>
      <c r="W892" s="459">
        <v>11000000</v>
      </c>
    </row>
    <row r="893" spans="2:23" ht="25.5" hidden="1" customHeight="1" x14ac:dyDescent="0.25">
      <c r="B893" s="566" t="s">
        <v>105</v>
      </c>
      <c r="C893" s="618" t="s">
        <v>150</v>
      </c>
      <c r="D893" s="619"/>
      <c r="E893" s="99" t="s">
        <v>6</v>
      </c>
      <c r="F893" s="99" t="s">
        <v>7</v>
      </c>
      <c r="G893" s="99" t="s">
        <v>8</v>
      </c>
      <c r="H893" s="101" t="s">
        <v>107</v>
      </c>
      <c r="I893" s="462" t="s">
        <v>152</v>
      </c>
      <c r="J893" s="301" t="s">
        <v>10</v>
      </c>
      <c r="K893" s="392" t="s">
        <v>158</v>
      </c>
      <c r="L893" s="393"/>
      <c r="M893" s="394"/>
      <c r="N893" s="394"/>
      <c r="O893" s="394"/>
      <c r="P893" s="394"/>
      <c r="Q893" s="395" t="s">
        <v>159</v>
      </c>
      <c r="R893" s="873">
        <v>31</v>
      </c>
      <c r="S893" s="472">
        <f>SUM(S894)</f>
        <v>400000</v>
      </c>
      <c r="T893" s="472">
        <f t="shared" ref="T893:W893" si="512">SUM(T894)</f>
        <v>0</v>
      </c>
      <c r="U893" s="472">
        <f t="shared" si="512"/>
        <v>0</v>
      </c>
      <c r="V893" s="472">
        <f t="shared" si="512"/>
        <v>0</v>
      </c>
      <c r="W893" s="472">
        <f t="shared" si="512"/>
        <v>0</v>
      </c>
    </row>
    <row r="894" spans="2:23" ht="15" hidden="1" customHeight="1" x14ac:dyDescent="0.25">
      <c r="B894" s="566" t="s">
        <v>105</v>
      </c>
      <c r="C894" s="567" t="s">
        <v>150</v>
      </c>
      <c r="D894" s="465"/>
      <c r="E894" s="99" t="s">
        <v>6</v>
      </c>
      <c r="F894" s="462"/>
      <c r="G894" s="462"/>
      <c r="H894" s="101" t="s">
        <v>107</v>
      </c>
      <c r="I894" s="462" t="s">
        <v>152</v>
      </c>
      <c r="J894" s="861" t="s">
        <v>10</v>
      </c>
      <c r="K894" s="872" t="s">
        <v>158</v>
      </c>
      <c r="L894" s="315">
        <v>3</v>
      </c>
      <c r="M894" s="316">
        <v>2</v>
      </c>
      <c r="N894" s="316">
        <v>1</v>
      </c>
      <c r="O894" s="316">
        <v>1</v>
      </c>
      <c r="P894" s="213">
        <v>321</v>
      </c>
      <c r="Q894" s="382" t="s">
        <v>160</v>
      </c>
      <c r="R894" s="879">
        <v>31</v>
      </c>
      <c r="S894" s="459">
        <v>400000</v>
      </c>
      <c r="T894" s="459"/>
      <c r="U894" s="821"/>
      <c r="V894" s="459"/>
      <c r="W894" s="459"/>
    </row>
    <row r="895" spans="2:23" ht="38.25" hidden="1" customHeight="1" x14ac:dyDescent="0.25">
      <c r="B895" s="566" t="s">
        <v>105</v>
      </c>
      <c r="C895" s="567" t="s">
        <v>150</v>
      </c>
      <c r="D895" s="465"/>
      <c r="E895" s="99" t="s">
        <v>6</v>
      </c>
      <c r="F895" s="462" t="s">
        <v>7</v>
      </c>
      <c r="G895" s="462" t="s">
        <v>8</v>
      </c>
      <c r="H895" s="101" t="s">
        <v>107</v>
      </c>
      <c r="I895" s="462" t="s">
        <v>152</v>
      </c>
      <c r="J895" s="301" t="s">
        <v>146</v>
      </c>
      <c r="K895" s="392" t="s">
        <v>348</v>
      </c>
      <c r="L895" s="393"/>
      <c r="M895" s="394"/>
      <c r="N895" s="394"/>
      <c r="O895" s="394"/>
      <c r="P895" s="394"/>
      <c r="Q895" s="395" t="s">
        <v>346</v>
      </c>
      <c r="R895" s="141">
        <v>12</v>
      </c>
      <c r="S895" s="472">
        <f>SUM(S896:S897)</f>
        <v>441177</v>
      </c>
      <c r="T895" s="472">
        <f t="shared" ref="T895" si="513">SUM(T896:T897)</f>
        <v>0</v>
      </c>
      <c r="U895" s="472">
        <f t="shared" ref="U895" si="514">SUM(U896:U897)</f>
        <v>364394</v>
      </c>
      <c r="V895" s="472">
        <f t="shared" ref="V895" si="515">SUM(V896:V897)</f>
        <v>997279</v>
      </c>
      <c r="W895" s="472">
        <f t="shared" ref="W895" si="516">SUM(W896:W897)</f>
        <v>84375</v>
      </c>
    </row>
    <row r="896" spans="2:23" ht="15" hidden="1" customHeight="1" x14ac:dyDescent="0.25">
      <c r="B896" s="566" t="s">
        <v>105</v>
      </c>
      <c r="C896" s="567" t="s">
        <v>150</v>
      </c>
      <c r="D896" s="465"/>
      <c r="E896" s="99" t="s">
        <v>6</v>
      </c>
      <c r="F896" s="462"/>
      <c r="G896" s="462"/>
      <c r="H896" s="101" t="s">
        <v>107</v>
      </c>
      <c r="I896" s="462" t="s">
        <v>152</v>
      </c>
      <c r="J896" s="907" t="s">
        <v>146</v>
      </c>
      <c r="K896" s="910" t="s">
        <v>348</v>
      </c>
      <c r="L896" s="927">
        <v>3</v>
      </c>
      <c r="M896" s="928">
        <v>2</v>
      </c>
      <c r="N896" s="928">
        <v>1</v>
      </c>
      <c r="O896" s="928">
        <v>3</v>
      </c>
      <c r="P896" s="209">
        <v>321</v>
      </c>
      <c r="Q896" s="374" t="s">
        <v>19</v>
      </c>
      <c r="R896" s="876">
        <v>12</v>
      </c>
      <c r="S896" s="930">
        <v>88235</v>
      </c>
      <c r="T896" s="930"/>
      <c r="U896" s="930">
        <v>160606</v>
      </c>
      <c r="V896" s="930">
        <v>534276</v>
      </c>
      <c r="W896" s="930">
        <v>42500</v>
      </c>
    </row>
    <row r="897" spans="2:23" ht="15" hidden="1" customHeight="1" x14ac:dyDescent="0.25">
      <c r="B897" s="566" t="s">
        <v>105</v>
      </c>
      <c r="C897" s="567" t="s">
        <v>150</v>
      </c>
      <c r="D897" s="465"/>
      <c r="E897" s="99" t="s">
        <v>6</v>
      </c>
      <c r="F897" s="462"/>
      <c r="G897" s="462"/>
      <c r="H897" s="101" t="s">
        <v>107</v>
      </c>
      <c r="I897" s="462" t="s">
        <v>152</v>
      </c>
      <c r="J897" s="907" t="s">
        <v>146</v>
      </c>
      <c r="K897" s="910" t="s">
        <v>348</v>
      </c>
      <c r="L897" s="328">
        <v>3</v>
      </c>
      <c r="M897" s="321">
        <v>2</v>
      </c>
      <c r="N897" s="319">
        <v>3</v>
      </c>
      <c r="O897" s="217">
        <v>7</v>
      </c>
      <c r="P897" s="322">
        <v>323</v>
      </c>
      <c r="Q897" s="322" t="s">
        <v>30</v>
      </c>
      <c r="R897" s="876">
        <v>12</v>
      </c>
      <c r="S897" s="930">
        <v>352942</v>
      </c>
      <c r="T897" s="930"/>
      <c r="U897" s="930">
        <v>203788</v>
      </c>
      <c r="V897" s="930">
        <v>463003</v>
      </c>
      <c r="W897" s="930">
        <v>41875</v>
      </c>
    </row>
    <row r="898" spans="2:23" ht="38.25" hidden="1" customHeight="1" x14ac:dyDescent="0.25">
      <c r="B898" s="566" t="s">
        <v>105</v>
      </c>
      <c r="C898" s="567" t="s">
        <v>150</v>
      </c>
      <c r="D898" s="465"/>
      <c r="E898" s="99" t="s">
        <v>6</v>
      </c>
      <c r="F898" s="462" t="s">
        <v>7</v>
      </c>
      <c r="G898" s="462" t="s">
        <v>8</v>
      </c>
      <c r="H898" s="101" t="s">
        <v>107</v>
      </c>
      <c r="I898" s="462" t="s">
        <v>152</v>
      </c>
      <c r="J898" s="301" t="s">
        <v>146</v>
      </c>
      <c r="K898" s="392" t="s">
        <v>348</v>
      </c>
      <c r="L898" s="393"/>
      <c r="M898" s="394"/>
      <c r="N898" s="394"/>
      <c r="O898" s="394"/>
      <c r="P898" s="394"/>
      <c r="Q898" s="395" t="s">
        <v>346</v>
      </c>
      <c r="R898" s="874">
        <v>561</v>
      </c>
      <c r="S898" s="472">
        <f>SUM(S899:S900)</f>
        <v>2500000</v>
      </c>
      <c r="T898" s="472">
        <f t="shared" ref="T898" si="517">SUM(T899:T900)</f>
        <v>0</v>
      </c>
      <c r="U898" s="472">
        <f>SUM(U899:U900)</f>
        <v>3176770</v>
      </c>
      <c r="V898" s="472">
        <f t="shared" ref="V898" si="518">SUM(V899:V900)</f>
        <v>8694230</v>
      </c>
      <c r="W898" s="472">
        <f t="shared" ref="W898" si="519">SUM(W899:W900)</f>
        <v>737500</v>
      </c>
    </row>
    <row r="899" spans="2:23" ht="15" hidden="1" customHeight="1" x14ac:dyDescent="0.25">
      <c r="B899" s="566" t="s">
        <v>105</v>
      </c>
      <c r="C899" s="567" t="s">
        <v>150</v>
      </c>
      <c r="D899" s="465"/>
      <c r="E899" s="99" t="s">
        <v>6</v>
      </c>
      <c r="F899" s="462"/>
      <c r="G899" s="462"/>
      <c r="H899" s="101" t="s">
        <v>107</v>
      </c>
      <c r="I899" s="462" t="s">
        <v>152</v>
      </c>
      <c r="J899" s="313" t="s">
        <v>146</v>
      </c>
      <c r="K899" s="315" t="s">
        <v>348</v>
      </c>
      <c r="L899" s="927">
        <v>3</v>
      </c>
      <c r="M899" s="928">
        <v>2</v>
      </c>
      <c r="N899" s="928">
        <v>1</v>
      </c>
      <c r="O899" s="631">
        <v>3</v>
      </c>
      <c r="P899" s="209">
        <v>321</v>
      </c>
      <c r="Q899" s="374" t="s">
        <v>19</v>
      </c>
      <c r="R899" s="878">
        <v>561</v>
      </c>
      <c r="S899" s="758">
        <v>500000</v>
      </c>
      <c r="T899" s="758"/>
      <c r="U899" s="827">
        <v>676770</v>
      </c>
      <c r="V899" s="758">
        <v>1694230</v>
      </c>
      <c r="W899" s="758">
        <v>237500</v>
      </c>
    </row>
    <row r="900" spans="2:23" ht="15" hidden="1" customHeight="1" x14ac:dyDescent="0.25">
      <c r="B900" s="566" t="s">
        <v>105</v>
      </c>
      <c r="C900" s="567" t="s">
        <v>150</v>
      </c>
      <c r="D900" s="465"/>
      <c r="E900" s="99" t="s">
        <v>6</v>
      </c>
      <c r="F900" s="462"/>
      <c r="G900" s="462"/>
      <c r="H900" s="101" t="s">
        <v>107</v>
      </c>
      <c r="I900" s="462" t="s">
        <v>152</v>
      </c>
      <c r="J900" s="313" t="s">
        <v>146</v>
      </c>
      <c r="K900" s="315" t="s">
        <v>348</v>
      </c>
      <c r="L900" s="328">
        <v>3</v>
      </c>
      <c r="M900" s="321">
        <v>2</v>
      </c>
      <c r="N900" s="321">
        <v>3</v>
      </c>
      <c r="O900" s="931">
        <v>7</v>
      </c>
      <c r="P900" s="932">
        <v>323</v>
      </c>
      <c r="Q900" s="322" t="s">
        <v>30</v>
      </c>
      <c r="R900" s="878">
        <v>561</v>
      </c>
      <c r="S900" s="758">
        <v>2000000</v>
      </c>
      <c r="T900" s="758"/>
      <c r="U900" s="827">
        <v>2500000</v>
      </c>
      <c r="V900" s="758">
        <v>7000000</v>
      </c>
      <c r="W900" s="758">
        <v>500000</v>
      </c>
    </row>
    <row r="901" spans="2:23" ht="38.25" hidden="1" customHeight="1" x14ac:dyDescent="0.25">
      <c r="B901" s="566" t="s">
        <v>105</v>
      </c>
      <c r="C901" s="567" t="s">
        <v>150</v>
      </c>
      <c r="D901" s="465"/>
      <c r="E901" s="99" t="s">
        <v>6</v>
      </c>
      <c r="F901" s="462" t="s">
        <v>7</v>
      </c>
      <c r="G901" s="462" t="s">
        <v>8</v>
      </c>
      <c r="H901" s="101" t="s">
        <v>107</v>
      </c>
      <c r="I901" s="462" t="s">
        <v>152</v>
      </c>
      <c r="J901" s="301" t="s">
        <v>146</v>
      </c>
      <c r="K901" s="392" t="s">
        <v>344</v>
      </c>
      <c r="L901" s="393"/>
      <c r="M901" s="394"/>
      <c r="N901" s="394"/>
      <c r="O901" s="394"/>
      <c r="P901" s="394"/>
      <c r="Q901" s="395" t="s">
        <v>343</v>
      </c>
      <c r="R901" s="141">
        <v>12</v>
      </c>
      <c r="S901" s="472">
        <f>SUM(S902:S905)</f>
        <v>1256387</v>
      </c>
      <c r="T901" s="472">
        <f t="shared" ref="T901" si="520">SUM(T902:T905)</f>
        <v>0</v>
      </c>
      <c r="U901" s="472">
        <f t="shared" ref="U901" si="521">SUM(U902:U905)</f>
        <v>1318941</v>
      </c>
      <c r="V901" s="472">
        <f t="shared" ref="V901" si="522">SUM(V902:V905)</f>
        <v>1999985</v>
      </c>
      <c r="W901" s="472">
        <f t="shared" ref="W901" si="523">SUM(W902:W905)</f>
        <v>592500</v>
      </c>
    </row>
    <row r="902" spans="2:23" ht="15" hidden="1" customHeight="1" x14ac:dyDescent="0.25">
      <c r="B902" s="566" t="s">
        <v>105</v>
      </c>
      <c r="C902" s="567" t="s">
        <v>150</v>
      </c>
      <c r="D902" s="465"/>
      <c r="E902" s="99" t="s">
        <v>6</v>
      </c>
      <c r="F902" s="462"/>
      <c r="G902" s="462"/>
      <c r="H902" s="101" t="s">
        <v>107</v>
      </c>
      <c r="I902" s="462" t="s">
        <v>152</v>
      </c>
      <c r="J902" s="907" t="s">
        <v>146</v>
      </c>
      <c r="K902" s="315" t="s">
        <v>344</v>
      </c>
      <c r="L902" s="399">
        <v>3</v>
      </c>
      <c r="M902" s="321">
        <v>2</v>
      </c>
      <c r="N902" s="321">
        <v>3</v>
      </c>
      <c r="O902" s="321">
        <v>2</v>
      </c>
      <c r="P902" s="209">
        <v>323</v>
      </c>
      <c r="Q902" s="374" t="s">
        <v>77</v>
      </c>
      <c r="R902" s="876">
        <v>12</v>
      </c>
      <c r="S902" s="758">
        <v>264705</v>
      </c>
      <c r="T902" s="827"/>
      <c r="U902" s="827">
        <v>178941</v>
      </c>
      <c r="V902" s="758">
        <v>122206</v>
      </c>
      <c r="W902" s="758">
        <v>192500</v>
      </c>
    </row>
    <row r="903" spans="2:23" ht="15" hidden="1" customHeight="1" x14ac:dyDescent="0.25">
      <c r="B903" s="566" t="s">
        <v>105</v>
      </c>
      <c r="C903" s="567" t="s">
        <v>150</v>
      </c>
      <c r="D903" s="465"/>
      <c r="E903" s="99" t="s">
        <v>6</v>
      </c>
      <c r="F903" s="462"/>
      <c r="G903" s="462"/>
      <c r="H903" s="101" t="s">
        <v>107</v>
      </c>
      <c r="I903" s="462" t="s">
        <v>152</v>
      </c>
      <c r="J903" s="907" t="s">
        <v>146</v>
      </c>
      <c r="K903" s="315" t="s">
        <v>344</v>
      </c>
      <c r="L903" s="399">
        <v>3</v>
      </c>
      <c r="M903" s="321">
        <v>2</v>
      </c>
      <c r="N903" s="321">
        <v>3</v>
      </c>
      <c r="O903" s="321">
        <v>7</v>
      </c>
      <c r="P903" s="209">
        <v>323</v>
      </c>
      <c r="Q903" s="322" t="s">
        <v>30</v>
      </c>
      <c r="R903" s="876">
        <v>12</v>
      </c>
      <c r="S903" s="758">
        <v>405882</v>
      </c>
      <c r="T903" s="827"/>
      <c r="U903" s="827">
        <v>150000</v>
      </c>
      <c r="V903" s="758">
        <v>400000</v>
      </c>
      <c r="W903" s="758">
        <v>100000</v>
      </c>
    </row>
    <row r="904" spans="2:23" ht="15" hidden="1" customHeight="1" x14ac:dyDescent="0.25">
      <c r="B904" s="566" t="s">
        <v>105</v>
      </c>
      <c r="C904" s="567" t="s">
        <v>150</v>
      </c>
      <c r="D904" s="465"/>
      <c r="E904" s="99" t="s">
        <v>6</v>
      </c>
      <c r="F904" s="462"/>
      <c r="G904" s="462"/>
      <c r="H904" s="101" t="s">
        <v>107</v>
      </c>
      <c r="I904" s="462" t="s">
        <v>152</v>
      </c>
      <c r="J904" s="907" t="s">
        <v>146</v>
      </c>
      <c r="K904" s="315" t="s">
        <v>344</v>
      </c>
      <c r="L904" s="328">
        <v>3</v>
      </c>
      <c r="M904" s="321">
        <v>2</v>
      </c>
      <c r="N904" s="321">
        <v>3</v>
      </c>
      <c r="O904" s="319">
        <v>8</v>
      </c>
      <c r="P904" s="209">
        <v>323</v>
      </c>
      <c r="Q904" s="374" t="s">
        <v>38</v>
      </c>
      <c r="R904" s="876">
        <v>12</v>
      </c>
      <c r="S904" s="758">
        <v>388235</v>
      </c>
      <c r="T904" s="827"/>
      <c r="U904" s="827">
        <v>350000</v>
      </c>
      <c r="V904" s="758">
        <v>577779</v>
      </c>
      <c r="W904" s="758">
        <v>100000</v>
      </c>
    </row>
    <row r="905" spans="2:23" ht="15" hidden="1" customHeight="1" x14ac:dyDescent="0.25">
      <c r="B905" s="566" t="s">
        <v>105</v>
      </c>
      <c r="C905" s="567" t="s">
        <v>150</v>
      </c>
      <c r="D905" s="465"/>
      <c r="E905" s="99" t="s">
        <v>6</v>
      </c>
      <c r="F905" s="462"/>
      <c r="G905" s="462"/>
      <c r="H905" s="101" t="s">
        <v>107</v>
      </c>
      <c r="I905" s="462" t="s">
        <v>152</v>
      </c>
      <c r="J905" s="907" t="s">
        <v>146</v>
      </c>
      <c r="K905" s="315" t="s">
        <v>344</v>
      </c>
      <c r="L905" s="399">
        <v>4</v>
      </c>
      <c r="M905" s="321">
        <v>2</v>
      </c>
      <c r="N905" s="321">
        <v>2</v>
      </c>
      <c r="O905" s="321">
        <v>1</v>
      </c>
      <c r="P905" s="209">
        <v>422</v>
      </c>
      <c r="Q905" s="229" t="s">
        <v>67</v>
      </c>
      <c r="R905" s="876">
        <v>12</v>
      </c>
      <c r="S905" s="758">
        <v>197565</v>
      </c>
      <c r="T905" s="827"/>
      <c r="U905" s="827">
        <v>640000</v>
      </c>
      <c r="V905" s="758">
        <v>900000</v>
      </c>
      <c r="W905" s="758">
        <v>200000</v>
      </c>
    </row>
    <row r="906" spans="2:23" ht="42.75" hidden="1" customHeight="1" x14ac:dyDescent="0.25">
      <c r="B906" s="566" t="s">
        <v>105</v>
      </c>
      <c r="C906" s="567" t="s">
        <v>150</v>
      </c>
      <c r="D906" s="465"/>
      <c r="E906" s="99" t="s">
        <v>6</v>
      </c>
      <c r="F906" s="462" t="s">
        <v>7</v>
      </c>
      <c r="G906" s="462" t="s">
        <v>8</v>
      </c>
      <c r="H906" s="101" t="s">
        <v>107</v>
      </c>
      <c r="I906" s="462" t="s">
        <v>152</v>
      </c>
      <c r="J906" s="301" t="s">
        <v>146</v>
      </c>
      <c r="K906" s="392" t="s">
        <v>344</v>
      </c>
      <c r="L906" s="393"/>
      <c r="M906" s="394"/>
      <c r="N906" s="394"/>
      <c r="O906" s="394"/>
      <c r="P906" s="394"/>
      <c r="Q906" s="395" t="s">
        <v>343</v>
      </c>
      <c r="R906" s="808">
        <v>563</v>
      </c>
      <c r="S906" s="472">
        <f>SUM(S907:S910)</f>
        <v>10000000</v>
      </c>
      <c r="T906" s="472">
        <f t="shared" ref="T906" si="524">SUM(T907:T910)</f>
        <v>0</v>
      </c>
      <c r="U906" s="472">
        <f t="shared" ref="U906" si="525">SUM(U907:U910)</f>
        <v>6868000</v>
      </c>
      <c r="V906" s="472">
        <f t="shared" ref="V906" si="526">SUM(V907:V910)</f>
        <v>13967370</v>
      </c>
      <c r="W906" s="472">
        <f t="shared" ref="W906" si="527">SUM(W907:W910)</f>
        <v>7340430</v>
      </c>
    </row>
    <row r="907" spans="2:23" ht="15" hidden="1" customHeight="1" x14ac:dyDescent="0.25">
      <c r="B907" s="566" t="s">
        <v>105</v>
      </c>
      <c r="C907" s="567" t="s">
        <v>150</v>
      </c>
      <c r="D907" s="465"/>
      <c r="E907" s="99" t="s">
        <v>6</v>
      </c>
      <c r="F907" s="462"/>
      <c r="G907" s="462"/>
      <c r="H907" s="101" t="s">
        <v>107</v>
      </c>
      <c r="I907" s="462" t="s">
        <v>152</v>
      </c>
      <c r="J907" s="313" t="s">
        <v>146</v>
      </c>
      <c r="K907" s="315" t="s">
        <v>344</v>
      </c>
      <c r="L907" s="399">
        <v>3</v>
      </c>
      <c r="M907" s="321">
        <v>2</v>
      </c>
      <c r="N907" s="321">
        <v>3</v>
      </c>
      <c r="O907" s="321">
        <v>2</v>
      </c>
      <c r="P907" s="209">
        <v>323</v>
      </c>
      <c r="Q907" s="374" t="s">
        <v>77</v>
      </c>
      <c r="R907" s="877">
        <v>563</v>
      </c>
      <c r="S907" s="758">
        <v>1500000</v>
      </c>
      <c r="T907" s="827"/>
      <c r="U907" s="1042">
        <v>1268000</v>
      </c>
      <c r="V907" s="1042">
        <v>3567370</v>
      </c>
      <c r="W907" s="1042"/>
    </row>
    <row r="908" spans="2:23" ht="15" hidden="1" customHeight="1" x14ac:dyDescent="0.25">
      <c r="B908" s="566" t="s">
        <v>105</v>
      </c>
      <c r="C908" s="567" t="s">
        <v>150</v>
      </c>
      <c r="D908" s="465"/>
      <c r="E908" s="99" t="s">
        <v>6</v>
      </c>
      <c r="F908" s="462"/>
      <c r="G908" s="462"/>
      <c r="H908" s="101" t="s">
        <v>107</v>
      </c>
      <c r="I908" s="462" t="s">
        <v>152</v>
      </c>
      <c r="J908" s="313" t="s">
        <v>146</v>
      </c>
      <c r="K908" s="315" t="s">
        <v>344</v>
      </c>
      <c r="L908" s="399">
        <v>3</v>
      </c>
      <c r="M908" s="321">
        <v>2</v>
      </c>
      <c r="N908" s="321">
        <v>3</v>
      </c>
      <c r="O908" s="321">
        <v>7</v>
      </c>
      <c r="P908" s="209">
        <v>323</v>
      </c>
      <c r="Q908" s="322" t="s">
        <v>30</v>
      </c>
      <c r="R908" s="877">
        <v>563</v>
      </c>
      <c r="S908" s="758">
        <v>2300000</v>
      </c>
      <c r="T908" s="827"/>
      <c r="U908" s="1042">
        <v>800000</v>
      </c>
      <c r="V908" s="1042">
        <v>3200000</v>
      </c>
      <c r="W908" s="1042">
        <v>1940430</v>
      </c>
    </row>
    <row r="909" spans="2:23" ht="15" hidden="1" customHeight="1" x14ac:dyDescent="0.25">
      <c r="B909" s="566" t="s">
        <v>105</v>
      </c>
      <c r="C909" s="567" t="s">
        <v>150</v>
      </c>
      <c r="D909" s="465"/>
      <c r="E909" s="99" t="s">
        <v>6</v>
      </c>
      <c r="F909" s="462"/>
      <c r="G909" s="462"/>
      <c r="H909" s="101" t="s">
        <v>107</v>
      </c>
      <c r="I909" s="462" t="s">
        <v>152</v>
      </c>
      <c r="J909" s="313" t="s">
        <v>146</v>
      </c>
      <c r="K909" s="315" t="s">
        <v>344</v>
      </c>
      <c r="L909" s="328">
        <v>3</v>
      </c>
      <c r="M909" s="321">
        <v>2</v>
      </c>
      <c r="N909" s="321">
        <v>3</v>
      </c>
      <c r="O909" s="319">
        <v>8</v>
      </c>
      <c r="P909" s="209">
        <v>323</v>
      </c>
      <c r="Q909" s="374" t="s">
        <v>38</v>
      </c>
      <c r="R909" s="877">
        <v>563</v>
      </c>
      <c r="S909" s="758">
        <v>2200000</v>
      </c>
      <c r="T909" s="827"/>
      <c r="U909" s="1042">
        <v>2400000</v>
      </c>
      <c r="V909" s="1042">
        <v>3200000</v>
      </c>
      <c r="W909" s="1042">
        <v>2700000</v>
      </c>
    </row>
    <row r="910" spans="2:23" ht="15" hidden="1" customHeight="1" x14ac:dyDescent="0.25">
      <c r="B910" s="566" t="s">
        <v>105</v>
      </c>
      <c r="C910" s="567" t="s">
        <v>150</v>
      </c>
      <c r="D910" s="465"/>
      <c r="E910" s="99" t="s">
        <v>6</v>
      </c>
      <c r="F910" s="462"/>
      <c r="G910" s="462"/>
      <c r="H910" s="101" t="s">
        <v>107</v>
      </c>
      <c r="I910" s="462" t="s">
        <v>152</v>
      </c>
      <c r="J910" s="313" t="s">
        <v>146</v>
      </c>
      <c r="K910" s="315" t="s">
        <v>344</v>
      </c>
      <c r="L910" s="399">
        <v>4</v>
      </c>
      <c r="M910" s="321">
        <v>2</v>
      </c>
      <c r="N910" s="321">
        <v>2</v>
      </c>
      <c r="O910" s="321">
        <v>1</v>
      </c>
      <c r="P910" s="209">
        <v>422</v>
      </c>
      <c r="Q910" s="229" t="s">
        <v>67</v>
      </c>
      <c r="R910" s="877">
        <v>563</v>
      </c>
      <c r="S910" s="758">
        <v>4000000</v>
      </c>
      <c r="T910" s="827"/>
      <c r="U910" s="1042">
        <v>2400000</v>
      </c>
      <c r="V910" s="1042">
        <v>4000000</v>
      </c>
      <c r="W910" s="1042">
        <v>2700000</v>
      </c>
    </row>
    <row r="911" spans="2:23" ht="15" hidden="1" customHeight="1" x14ac:dyDescent="0.25">
      <c r="B911" s="566" t="s">
        <v>105</v>
      </c>
      <c r="C911" s="567" t="s">
        <v>150</v>
      </c>
      <c r="D911" s="465"/>
      <c r="E911" s="99" t="s">
        <v>6</v>
      </c>
      <c r="F911" s="462" t="s">
        <v>7</v>
      </c>
      <c r="G911" s="462" t="s">
        <v>8</v>
      </c>
      <c r="H911" s="101" t="s">
        <v>107</v>
      </c>
      <c r="I911" s="462" t="s">
        <v>152</v>
      </c>
      <c r="J911" s="301" t="s">
        <v>10</v>
      </c>
      <c r="K911" s="392" t="s">
        <v>345</v>
      </c>
      <c r="L911" s="393"/>
      <c r="M911" s="394"/>
      <c r="N911" s="394"/>
      <c r="O911" s="394"/>
      <c r="P911" s="394"/>
      <c r="Q911" s="395" t="s">
        <v>332</v>
      </c>
      <c r="R911" s="880">
        <v>11</v>
      </c>
      <c r="S911" s="472">
        <f>SUM(S912:S914)</f>
        <v>500000</v>
      </c>
      <c r="T911" s="472">
        <f t="shared" ref="T911" si="528">SUM(T912:T914)</f>
        <v>0</v>
      </c>
      <c r="U911" s="472">
        <f t="shared" ref="U911" si="529">SUM(U912:U914)</f>
        <v>900000</v>
      </c>
      <c r="V911" s="472">
        <f t="shared" ref="V911" si="530">SUM(V912:V914)</f>
        <v>0</v>
      </c>
      <c r="W911" s="472">
        <f t="shared" ref="W911" si="531">SUM(W912:W914)</f>
        <v>0</v>
      </c>
    </row>
    <row r="912" spans="2:23" ht="15" hidden="1" customHeight="1" x14ac:dyDescent="0.25">
      <c r="B912" s="566" t="s">
        <v>105</v>
      </c>
      <c r="C912" s="567" t="s">
        <v>150</v>
      </c>
      <c r="D912" s="465"/>
      <c r="E912" s="99" t="s">
        <v>6</v>
      </c>
      <c r="F912" s="462"/>
      <c r="G912" s="462"/>
      <c r="H912" s="101" t="s">
        <v>107</v>
      </c>
      <c r="I912" s="462" t="s">
        <v>152</v>
      </c>
      <c r="J912" s="313" t="s">
        <v>10</v>
      </c>
      <c r="K912" s="315" t="s">
        <v>345</v>
      </c>
      <c r="L912" s="328">
        <v>3</v>
      </c>
      <c r="M912" s="319">
        <v>1</v>
      </c>
      <c r="N912" s="319">
        <v>1</v>
      </c>
      <c r="O912" s="319">
        <v>3</v>
      </c>
      <c r="P912" s="209">
        <v>311</v>
      </c>
      <c r="Q912" s="317" t="s">
        <v>13</v>
      </c>
      <c r="R912" s="160">
        <v>11</v>
      </c>
      <c r="S912" s="758">
        <v>50000</v>
      </c>
      <c r="T912" s="827"/>
      <c r="U912" s="827"/>
      <c r="V912" s="758"/>
      <c r="W912" s="758"/>
    </row>
    <row r="913" spans="2:23" ht="15" hidden="1" customHeight="1" x14ac:dyDescent="0.25">
      <c r="B913" s="566" t="s">
        <v>105</v>
      </c>
      <c r="C913" s="567" t="s">
        <v>150</v>
      </c>
      <c r="D913" s="465"/>
      <c r="E913" s="99" t="s">
        <v>6</v>
      </c>
      <c r="F913" s="462"/>
      <c r="G913" s="462"/>
      <c r="H913" s="101" t="s">
        <v>107</v>
      </c>
      <c r="I913" s="462" t="s">
        <v>152</v>
      </c>
      <c r="J913" s="313" t="s">
        <v>10</v>
      </c>
      <c r="K913" s="315" t="s">
        <v>345</v>
      </c>
      <c r="L913" s="328">
        <v>3</v>
      </c>
      <c r="M913" s="321">
        <v>2</v>
      </c>
      <c r="N913" s="321">
        <v>3</v>
      </c>
      <c r="O913" s="319">
        <v>8</v>
      </c>
      <c r="P913" s="209">
        <v>323</v>
      </c>
      <c r="Q913" s="374" t="s">
        <v>38</v>
      </c>
      <c r="R913" s="160">
        <v>11</v>
      </c>
      <c r="S913" s="758">
        <v>300000</v>
      </c>
      <c r="T913" s="827"/>
      <c r="U913" s="827">
        <v>600000</v>
      </c>
      <c r="V913" s="758"/>
      <c r="W913" s="758"/>
    </row>
    <row r="914" spans="2:23" ht="15" hidden="1" customHeight="1" x14ac:dyDescent="0.25">
      <c r="B914" s="566" t="s">
        <v>105</v>
      </c>
      <c r="C914" s="567" t="s">
        <v>150</v>
      </c>
      <c r="D914" s="465"/>
      <c r="E914" s="99" t="s">
        <v>6</v>
      </c>
      <c r="F914" s="462"/>
      <c r="G914" s="462"/>
      <c r="H914" s="101" t="s">
        <v>107</v>
      </c>
      <c r="I914" s="462" t="s">
        <v>152</v>
      </c>
      <c r="J914" s="313" t="s">
        <v>10</v>
      </c>
      <c r="K914" s="315" t="s">
        <v>345</v>
      </c>
      <c r="L914" s="399">
        <v>3</v>
      </c>
      <c r="M914" s="321">
        <v>2</v>
      </c>
      <c r="N914" s="321">
        <v>3</v>
      </c>
      <c r="O914" s="321">
        <v>7</v>
      </c>
      <c r="P914" s="209">
        <v>323</v>
      </c>
      <c r="Q914" s="322" t="s">
        <v>30</v>
      </c>
      <c r="R914" s="160">
        <v>11</v>
      </c>
      <c r="S914" s="758">
        <v>150000</v>
      </c>
      <c r="T914" s="827"/>
      <c r="U914" s="827">
        <v>300000</v>
      </c>
      <c r="V914" s="758"/>
      <c r="W914" s="758"/>
    </row>
    <row r="915" spans="2:23" ht="25.5" hidden="1" x14ac:dyDescent="0.25">
      <c r="B915" s="566" t="s">
        <v>105</v>
      </c>
      <c r="C915" s="567" t="s">
        <v>150</v>
      </c>
      <c r="D915" s="465"/>
      <c r="E915" s="99" t="s">
        <v>6</v>
      </c>
      <c r="F915" s="462" t="s">
        <v>7</v>
      </c>
      <c r="G915" s="462" t="s">
        <v>8</v>
      </c>
      <c r="H915" s="101" t="s">
        <v>107</v>
      </c>
      <c r="I915" s="462" t="s">
        <v>152</v>
      </c>
      <c r="J915" s="301" t="s">
        <v>146</v>
      </c>
      <c r="K915" s="392" t="s">
        <v>369</v>
      </c>
      <c r="L915" s="393"/>
      <c r="M915" s="394"/>
      <c r="N915" s="394"/>
      <c r="O915" s="394"/>
      <c r="P915" s="394"/>
      <c r="Q915" s="395" t="s">
        <v>361</v>
      </c>
      <c r="R915" s="880">
        <v>11</v>
      </c>
      <c r="S915" s="472">
        <f>SUM(S916:S918)</f>
        <v>0</v>
      </c>
      <c r="T915" s="472">
        <f t="shared" ref="T915" si="532">SUM(T916:T918)</f>
        <v>0</v>
      </c>
      <c r="U915" s="472">
        <f t="shared" ref="U915" si="533">SUM(U916:U918)</f>
        <v>3850000</v>
      </c>
      <c r="V915" s="472">
        <f t="shared" ref="V915" si="534">SUM(V916:V918)</f>
        <v>7606500</v>
      </c>
      <c r="W915" s="472">
        <f t="shared" ref="W915" si="535">SUM(W916:W918)</f>
        <v>12491000</v>
      </c>
    </row>
    <row r="916" spans="2:23" ht="15" hidden="1" customHeight="1" x14ac:dyDescent="0.25">
      <c r="B916" s="566" t="s">
        <v>105</v>
      </c>
      <c r="C916" s="567" t="s">
        <v>150</v>
      </c>
      <c r="D916" s="465"/>
      <c r="E916" s="99" t="s">
        <v>6</v>
      </c>
      <c r="F916" s="462"/>
      <c r="G916" s="462"/>
      <c r="H916" s="101" t="s">
        <v>107</v>
      </c>
      <c r="I916" s="462" t="s">
        <v>152</v>
      </c>
      <c r="J916" s="313" t="s">
        <v>146</v>
      </c>
      <c r="K916" s="315" t="s">
        <v>369</v>
      </c>
      <c r="L916" s="870">
        <v>3</v>
      </c>
      <c r="M916" s="866">
        <v>1</v>
      </c>
      <c r="N916" s="866">
        <v>1</v>
      </c>
      <c r="O916" s="866">
        <v>3</v>
      </c>
      <c r="P916" s="839">
        <v>311</v>
      </c>
      <c r="Q916" s="871" t="s">
        <v>13</v>
      </c>
      <c r="R916" s="160">
        <v>11</v>
      </c>
      <c r="S916" s="869">
        <v>0</v>
      </c>
      <c r="T916" s="955"/>
      <c r="U916" s="869"/>
      <c r="V916" s="869"/>
      <c r="W916" s="869"/>
    </row>
    <row r="917" spans="2:23" ht="18.75" hidden="1" customHeight="1" x14ac:dyDescent="0.25">
      <c r="B917" s="566" t="s">
        <v>105</v>
      </c>
      <c r="C917" s="567" t="s">
        <v>150</v>
      </c>
      <c r="D917" s="465"/>
      <c r="E917" s="99" t="s">
        <v>6</v>
      </c>
      <c r="F917" s="462"/>
      <c r="G917" s="462"/>
      <c r="H917" s="101" t="s">
        <v>107</v>
      </c>
      <c r="I917" s="462" t="s">
        <v>152</v>
      </c>
      <c r="J917" s="313" t="s">
        <v>146</v>
      </c>
      <c r="K917" s="315" t="s">
        <v>369</v>
      </c>
      <c r="L917" s="870">
        <v>3</v>
      </c>
      <c r="M917" s="863">
        <v>2</v>
      </c>
      <c r="N917" s="863">
        <v>3</v>
      </c>
      <c r="O917" s="866">
        <v>8</v>
      </c>
      <c r="P917" s="839">
        <v>323</v>
      </c>
      <c r="Q917" s="862" t="s">
        <v>38</v>
      </c>
      <c r="R917" s="160">
        <v>11</v>
      </c>
      <c r="S917" s="868">
        <v>0</v>
      </c>
      <c r="T917" s="955"/>
      <c r="U917" s="955">
        <f>4350000-500000</f>
        <v>3850000</v>
      </c>
      <c r="V917" s="1045">
        <v>7606500</v>
      </c>
      <c r="W917" s="1045">
        <v>12491000</v>
      </c>
    </row>
    <row r="918" spans="2:23" ht="15" hidden="1" customHeight="1" x14ac:dyDescent="0.25">
      <c r="B918" s="566" t="s">
        <v>105</v>
      </c>
      <c r="C918" s="567" t="s">
        <v>150</v>
      </c>
      <c r="D918" s="465"/>
      <c r="E918" s="99" t="s">
        <v>6</v>
      </c>
      <c r="F918" s="462"/>
      <c r="G918" s="462"/>
      <c r="H918" s="101" t="s">
        <v>107</v>
      </c>
      <c r="I918" s="462" t="s">
        <v>152</v>
      </c>
      <c r="J918" s="313" t="s">
        <v>146</v>
      </c>
      <c r="K918" s="315" t="s">
        <v>369</v>
      </c>
      <c r="L918" s="865">
        <v>3</v>
      </c>
      <c r="M918" s="863">
        <v>2</v>
      </c>
      <c r="N918" s="863">
        <v>3</v>
      </c>
      <c r="O918" s="863">
        <v>7</v>
      </c>
      <c r="P918" s="839">
        <v>323</v>
      </c>
      <c r="Q918" s="864" t="s">
        <v>30</v>
      </c>
      <c r="R918" s="160">
        <v>11</v>
      </c>
      <c r="S918" s="868">
        <v>0</v>
      </c>
      <c r="T918" s="955"/>
      <c r="U918" s="955"/>
      <c r="V918" s="868"/>
      <c r="W918" s="868"/>
    </row>
    <row r="919" spans="2:23" ht="15" hidden="1" customHeight="1" x14ac:dyDescent="0.25">
      <c r="B919" s="566" t="s">
        <v>105</v>
      </c>
      <c r="C919" s="567" t="s">
        <v>150</v>
      </c>
      <c r="D919" s="465"/>
      <c r="E919" s="99"/>
      <c r="F919" s="462"/>
      <c r="G919" s="462"/>
      <c r="H919" s="101"/>
      <c r="I919" s="462"/>
      <c r="J919" s="301"/>
      <c r="K919" s="392"/>
      <c r="L919" s="393"/>
      <c r="M919" s="394"/>
      <c r="N919" s="394"/>
      <c r="O919" s="394"/>
      <c r="P919" s="394"/>
      <c r="Q919" s="395" t="s">
        <v>333</v>
      </c>
      <c r="R919" s="880">
        <v>11</v>
      </c>
      <c r="S919" s="472">
        <f>SUM(S920:S922)</f>
        <v>0</v>
      </c>
      <c r="T919" s="472">
        <f t="shared" ref="T919" si="536">SUM(T920:T922)</f>
        <v>0</v>
      </c>
      <c r="U919" s="472">
        <f t="shared" ref="U919" si="537">SUM(U920:U922)</f>
        <v>0</v>
      </c>
      <c r="V919" s="472">
        <f t="shared" ref="V919" si="538">SUM(V920:V922)</f>
        <v>0</v>
      </c>
      <c r="W919" s="472">
        <f t="shared" ref="W919" si="539">SUM(W920:W922)</f>
        <v>0</v>
      </c>
    </row>
    <row r="920" spans="2:23" ht="15" hidden="1" customHeight="1" x14ac:dyDescent="0.25">
      <c r="B920" s="566" t="s">
        <v>105</v>
      </c>
      <c r="C920" s="567" t="s">
        <v>150</v>
      </c>
      <c r="D920" s="465"/>
      <c r="E920" s="99"/>
      <c r="F920" s="462"/>
      <c r="G920" s="462"/>
      <c r="H920" s="101"/>
      <c r="I920" s="462"/>
      <c r="J920" s="313"/>
      <c r="K920" s="315"/>
      <c r="L920" s="870">
        <v>3</v>
      </c>
      <c r="M920" s="863">
        <v>2</v>
      </c>
      <c r="N920" s="863">
        <v>3</v>
      </c>
      <c r="O920" s="866">
        <v>8</v>
      </c>
      <c r="P920" s="839">
        <v>323</v>
      </c>
      <c r="Q920" s="862" t="s">
        <v>38</v>
      </c>
      <c r="R920" s="160">
        <v>11</v>
      </c>
      <c r="S920" s="868">
        <v>0</v>
      </c>
      <c r="T920" s="955"/>
      <c r="U920" s="955"/>
      <c r="V920" s="868"/>
      <c r="W920" s="868"/>
    </row>
    <row r="921" spans="2:23" ht="15" hidden="1" customHeight="1" x14ac:dyDescent="0.25">
      <c r="B921" s="566" t="s">
        <v>105</v>
      </c>
      <c r="C921" s="567" t="s">
        <v>150</v>
      </c>
      <c r="D921" s="465"/>
      <c r="E921" s="99"/>
      <c r="F921" s="462"/>
      <c r="G921" s="462"/>
      <c r="H921" s="101"/>
      <c r="I921" s="462"/>
      <c r="J921" s="313"/>
      <c r="K921" s="315"/>
      <c r="L921" s="865">
        <v>3</v>
      </c>
      <c r="M921" s="863">
        <v>2</v>
      </c>
      <c r="N921" s="863">
        <v>3</v>
      </c>
      <c r="O921" s="863">
        <v>7</v>
      </c>
      <c r="P921" s="839">
        <v>323</v>
      </c>
      <c r="Q921" s="864" t="s">
        <v>30</v>
      </c>
      <c r="R921" s="160">
        <v>11</v>
      </c>
      <c r="S921" s="868">
        <v>0</v>
      </c>
      <c r="T921" s="955"/>
      <c r="U921" s="955"/>
      <c r="V921" s="868"/>
      <c r="W921" s="868"/>
    </row>
    <row r="922" spans="2:23" ht="15" hidden="1" customHeight="1" x14ac:dyDescent="0.25">
      <c r="B922" s="566" t="s">
        <v>105</v>
      </c>
      <c r="C922" s="567" t="s">
        <v>150</v>
      </c>
      <c r="D922" s="465"/>
      <c r="E922" s="99"/>
      <c r="F922" s="462"/>
      <c r="G922" s="462"/>
      <c r="H922" s="101"/>
      <c r="I922" s="462"/>
      <c r="J922" s="313"/>
      <c r="K922" s="315"/>
      <c r="L922" s="865">
        <v>4</v>
      </c>
      <c r="M922" s="863">
        <v>2</v>
      </c>
      <c r="N922" s="863">
        <v>2</v>
      </c>
      <c r="O922" s="863">
        <v>1</v>
      </c>
      <c r="P922" s="839">
        <v>422</v>
      </c>
      <c r="Q922" s="867" t="s">
        <v>67</v>
      </c>
      <c r="R922" s="160">
        <v>11</v>
      </c>
      <c r="S922" s="868">
        <v>0</v>
      </c>
      <c r="T922" s="955"/>
      <c r="U922" s="955"/>
      <c r="V922" s="868"/>
      <c r="W922" s="868"/>
    </row>
    <row r="923" spans="2:23" ht="15" hidden="1" customHeight="1" x14ac:dyDescent="0.25">
      <c r="B923" s="566"/>
      <c r="C923" s="567"/>
      <c r="D923" s="465"/>
      <c r="E923" s="99"/>
      <c r="F923" s="462"/>
      <c r="G923" s="462"/>
      <c r="H923" s="101"/>
      <c r="I923" s="462"/>
      <c r="J923" s="857"/>
      <c r="K923" s="858"/>
      <c r="L923" s="858"/>
      <c r="M923" s="858"/>
      <c r="N923" s="858"/>
      <c r="O923" s="858"/>
      <c r="P923" s="711"/>
      <c r="Q923" s="859"/>
      <c r="R923" s="860"/>
      <c r="S923" s="469"/>
      <c r="T923" s="950"/>
      <c r="U923" s="950"/>
      <c r="V923" s="950"/>
      <c r="W923" s="950"/>
    </row>
    <row r="924" spans="2:23" ht="15" hidden="1" customHeight="1" x14ac:dyDescent="0.25">
      <c r="B924" s="566"/>
      <c r="C924" s="567"/>
      <c r="D924" s="621"/>
      <c r="E924" s="99"/>
      <c r="F924" s="462"/>
      <c r="G924" s="462"/>
      <c r="H924" s="101"/>
      <c r="I924" s="462"/>
      <c r="J924" s="709"/>
      <c r="K924" s="710"/>
      <c r="L924" s="710"/>
      <c r="M924" s="710"/>
      <c r="N924" s="710"/>
      <c r="O924" s="710"/>
      <c r="P924" s="711"/>
      <c r="Q924" s="712"/>
      <c r="R924" s="713"/>
      <c r="T924" s="950"/>
      <c r="U924" s="950"/>
    </row>
    <row r="925" spans="2:23" ht="25.5" hidden="1" customHeight="1" x14ac:dyDescent="0.25">
      <c r="B925" s="173" t="s">
        <v>105</v>
      </c>
      <c r="C925" s="173" t="s">
        <v>310</v>
      </c>
      <c r="D925" s="137"/>
      <c r="E925" s="99" t="s">
        <v>6</v>
      </c>
      <c r="F925" s="99" t="s">
        <v>7</v>
      </c>
      <c r="G925" s="99" t="s">
        <v>8</v>
      </c>
      <c r="H925" s="138"/>
      <c r="I925" s="101"/>
      <c r="J925" s="881"/>
      <c r="K925" s="882"/>
      <c r="L925" s="883" t="s">
        <v>49</v>
      </c>
      <c r="M925" s="884"/>
      <c r="N925" s="884"/>
      <c r="O925" s="884"/>
      <c r="P925" s="884"/>
      <c r="Q925" s="885" t="s">
        <v>323</v>
      </c>
      <c r="R925" s="886"/>
      <c r="S925" s="887">
        <f>S933+S953</f>
        <v>2006672</v>
      </c>
      <c r="T925" s="887">
        <f t="shared" ref="T925" si="540">T933+T953</f>
        <v>0</v>
      </c>
      <c r="U925" s="887">
        <f>U933+U953</f>
        <v>2539684</v>
      </c>
      <c r="V925" s="887">
        <f t="shared" ref="V925:W925" si="541">V933+V953</f>
        <v>2560000</v>
      </c>
      <c r="W925" s="887">
        <f t="shared" si="541"/>
        <v>2560000</v>
      </c>
    </row>
    <row r="926" spans="2:23" ht="15" hidden="1" customHeight="1" x14ac:dyDescent="0.25">
      <c r="B926" s="97"/>
      <c r="C926" s="456" t="s">
        <v>310</v>
      </c>
      <c r="D926" s="137"/>
      <c r="E926" s="99" t="s">
        <v>6</v>
      </c>
      <c r="F926" s="99" t="s">
        <v>7</v>
      </c>
      <c r="G926" s="99" t="s">
        <v>8</v>
      </c>
      <c r="H926" s="138"/>
      <c r="I926" s="101"/>
      <c r="J926" s="139"/>
      <c r="K926" s="107"/>
      <c r="L926" s="108" t="s">
        <v>49</v>
      </c>
      <c r="M926" s="109"/>
      <c r="N926" s="109"/>
      <c r="O926" s="109"/>
      <c r="P926" s="109"/>
      <c r="Q926" s="140" t="s">
        <v>93</v>
      </c>
      <c r="R926" s="120">
        <v>11</v>
      </c>
      <c r="S926" s="887">
        <f>S933</f>
        <v>1000000</v>
      </c>
      <c r="T926" s="887">
        <f t="shared" ref="T926" si="542">T933</f>
        <v>0</v>
      </c>
      <c r="U926" s="887">
        <f>U933</f>
        <v>1259684</v>
      </c>
      <c r="V926" s="887">
        <f t="shared" ref="V926:W926" si="543">V933</f>
        <v>1280000</v>
      </c>
      <c r="W926" s="887">
        <f t="shared" si="543"/>
        <v>1280000</v>
      </c>
    </row>
    <row r="927" spans="2:23" ht="15" hidden="1" customHeight="1" x14ac:dyDescent="0.25">
      <c r="B927" s="97"/>
      <c r="C927" s="456" t="s">
        <v>310</v>
      </c>
      <c r="D927" s="137"/>
      <c r="E927" s="99" t="s">
        <v>6</v>
      </c>
      <c r="F927" s="99" t="s">
        <v>7</v>
      </c>
      <c r="G927" s="99" t="s">
        <v>8</v>
      </c>
      <c r="H927" s="138"/>
      <c r="I927" s="101"/>
      <c r="J927" s="139"/>
      <c r="K927" s="107"/>
      <c r="L927" s="108" t="s">
        <v>49</v>
      </c>
      <c r="M927" s="109"/>
      <c r="N927" s="109"/>
      <c r="O927" s="109"/>
      <c r="P927" s="109"/>
      <c r="Q927" s="140" t="s">
        <v>101</v>
      </c>
      <c r="R927" s="144">
        <v>52</v>
      </c>
      <c r="S927" s="887">
        <f>S953</f>
        <v>1006672</v>
      </c>
      <c r="T927" s="887">
        <f t="shared" ref="T927" si="544">T953</f>
        <v>0</v>
      </c>
      <c r="U927" s="887">
        <f>U953</f>
        <v>1280000</v>
      </c>
      <c r="V927" s="887">
        <f t="shared" ref="V927:W927" si="545">V953</f>
        <v>1280000</v>
      </c>
      <c r="W927" s="887">
        <f t="shared" si="545"/>
        <v>1280000</v>
      </c>
    </row>
    <row r="928" spans="2:23" ht="15" hidden="1" customHeight="1" x14ac:dyDescent="0.25">
      <c r="B928" s="97"/>
      <c r="C928" s="456" t="s">
        <v>310</v>
      </c>
      <c r="D928" s="146"/>
      <c r="E928" s="99" t="s">
        <v>6</v>
      </c>
      <c r="F928" s="99" t="s">
        <v>7</v>
      </c>
      <c r="G928" s="99" t="s">
        <v>8</v>
      </c>
      <c r="H928" s="147"/>
      <c r="I928" s="101"/>
      <c r="J928" s="148"/>
      <c r="K928" s="149"/>
      <c r="L928" s="150" t="s">
        <v>49</v>
      </c>
      <c r="M928" s="150"/>
      <c r="N928" s="150"/>
      <c r="O928" s="150"/>
      <c r="P928" s="150"/>
      <c r="Q928" s="151" t="s">
        <v>336</v>
      </c>
      <c r="R928" s="152"/>
      <c r="S928" s="473">
        <f>S926</f>
        <v>1000000</v>
      </c>
      <c r="T928" s="473">
        <f t="shared" ref="T928" si="546">T926</f>
        <v>0</v>
      </c>
      <c r="U928" s="473">
        <f t="shared" ref="U928:W928" si="547">U926</f>
        <v>1259684</v>
      </c>
      <c r="V928" s="473">
        <f t="shared" si="547"/>
        <v>1280000</v>
      </c>
      <c r="W928" s="473">
        <f t="shared" si="547"/>
        <v>1280000</v>
      </c>
    </row>
    <row r="929" spans="2:26" ht="15" hidden="1" customHeight="1" x14ac:dyDescent="0.25">
      <c r="B929" s="116"/>
      <c r="C929" s="456" t="s">
        <v>310</v>
      </c>
      <c r="D929" s="146"/>
      <c r="E929" s="99" t="s">
        <v>6</v>
      </c>
      <c r="F929" s="99" t="s">
        <v>7</v>
      </c>
      <c r="G929" s="99" t="s">
        <v>8</v>
      </c>
      <c r="H929" s="147"/>
      <c r="I929" s="101"/>
      <c r="J929" s="153"/>
      <c r="K929" s="154"/>
      <c r="L929" s="155" t="s">
        <v>98</v>
      </c>
      <c r="M929" s="156"/>
      <c r="N929" s="156"/>
      <c r="O929" s="156"/>
      <c r="P929" s="156"/>
      <c r="Q929" s="157" t="s">
        <v>313</v>
      </c>
      <c r="R929" s="158"/>
      <c r="S929" s="474"/>
      <c r="T929" s="474"/>
      <c r="U929" s="474">
        <v>1259684</v>
      </c>
      <c r="V929" s="474">
        <v>1280000</v>
      </c>
      <c r="W929" s="474">
        <v>1280000</v>
      </c>
    </row>
    <row r="930" spans="2:26" ht="15" hidden="1" customHeight="1" x14ac:dyDescent="0.25">
      <c r="B930" s="116"/>
      <c r="C930" s="456" t="s">
        <v>310</v>
      </c>
      <c r="D930" s="146"/>
      <c r="E930" s="99" t="s">
        <v>6</v>
      </c>
      <c r="F930" s="99" t="s">
        <v>7</v>
      </c>
      <c r="G930" s="99" t="s">
        <v>8</v>
      </c>
      <c r="H930" s="147"/>
      <c r="I930" s="101"/>
      <c r="J930" s="153"/>
      <c r="K930" s="154"/>
      <c r="L930" s="155" t="s">
        <v>98</v>
      </c>
      <c r="M930" s="156"/>
      <c r="N930" s="156"/>
      <c r="O930" s="156"/>
      <c r="P930" s="156"/>
      <c r="Q930" s="159" t="s">
        <v>312</v>
      </c>
      <c r="R930" s="160"/>
      <c r="S930" s="737">
        <f>S929-S928</f>
        <v>-1000000</v>
      </c>
      <c r="T930" s="788">
        <f t="shared" ref="T930" si="548">T929-T928</f>
        <v>0</v>
      </c>
      <c r="U930" s="788">
        <f t="shared" ref="U930" si="549">U929-U928</f>
        <v>0</v>
      </c>
      <c r="V930" s="788">
        <f t="shared" ref="V930" si="550">V929-V928</f>
        <v>0</v>
      </c>
      <c r="W930" s="788">
        <f t="shared" ref="W930" si="551">W929-W928</f>
        <v>0</v>
      </c>
    </row>
    <row r="931" spans="2:26" ht="15" hidden="1" customHeight="1" x14ac:dyDescent="0.25">
      <c r="B931" s="97"/>
      <c r="C931" s="456" t="s">
        <v>310</v>
      </c>
      <c r="D931" s="137"/>
      <c r="E931" s="99" t="s">
        <v>6</v>
      </c>
      <c r="F931" s="99" t="s">
        <v>7</v>
      </c>
      <c r="G931" s="99" t="s">
        <v>8</v>
      </c>
      <c r="H931" s="138"/>
      <c r="I931" s="101"/>
      <c r="J931" s="139"/>
      <c r="K931" s="107"/>
      <c r="L931" s="155" t="s">
        <v>49</v>
      </c>
      <c r="M931" s="109"/>
      <c r="N931" s="109"/>
      <c r="O931" s="109"/>
      <c r="P931" s="109"/>
      <c r="Q931" s="161" t="s">
        <v>337</v>
      </c>
      <c r="R931" s="162"/>
      <c r="S931" s="163">
        <f>S927</f>
        <v>1006672</v>
      </c>
      <c r="T931" s="163">
        <f t="shared" ref="T931" si="552">T927</f>
        <v>0</v>
      </c>
      <c r="U931" s="163">
        <f t="shared" ref="U931:W931" si="553">U927</f>
        <v>1280000</v>
      </c>
      <c r="V931" s="163">
        <f t="shared" si="553"/>
        <v>1280000</v>
      </c>
      <c r="W931" s="163">
        <f t="shared" si="553"/>
        <v>1280000</v>
      </c>
    </row>
    <row r="932" spans="2:26" ht="15" hidden="1" customHeight="1" x14ac:dyDescent="0.25">
      <c r="B932" s="97"/>
      <c r="C932" s="456" t="s">
        <v>310</v>
      </c>
      <c r="D932" s="146"/>
      <c r="E932" s="99" t="s">
        <v>6</v>
      </c>
      <c r="F932" s="99" t="s">
        <v>7</v>
      </c>
      <c r="G932" s="99" t="s">
        <v>8</v>
      </c>
      <c r="H932" s="164"/>
      <c r="I932" s="101"/>
      <c r="J932" s="165"/>
      <c r="K932" s="166"/>
      <c r="L932" s="155" t="s">
        <v>49</v>
      </c>
      <c r="M932" s="166"/>
      <c r="N932" s="166"/>
      <c r="O932" s="166"/>
      <c r="P932" s="167"/>
      <c r="Q932" s="885" t="s">
        <v>311</v>
      </c>
      <c r="R932" s="412"/>
      <c r="S932" s="887">
        <f>S928+S931</f>
        <v>2006672</v>
      </c>
      <c r="T932" s="887">
        <f t="shared" ref="T932" si="554">T928+T931</f>
        <v>0</v>
      </c>
      <c r="U932" s="887">
        <f>U928+U931</f>
        <v>2539684</v>
      </c>
      <c r="V932" s="887">
        <f t="shared" ref="V932" si="555">V928+V931</f>
        <v>2560000</v>
      </c>
      <c r="W932" s="887">
        <f t="shared" ref="W932" si="556">W928+W931</f>
        <v>2560000</v>
      </c>
    </row>
    <row r="933" spans="2:26" ht="15" hidden="1" customHeight="1" x14ac:dyDescent="0.25">
      <c r="B933" s="97" t="s">
        <v>105</v>
      </c>
      <c r="C933" s="456" t="s">
        <v>310</v>
      </c>
      <c r="D933" s="11"/>
      <c r="E933" s="8" t="s">
        <v>6</v>
      </c>
      <c r="F933" s="8" t="s">
        <v>7</v>
      </c>
      <c r="G933" s="8" t="s">
        <v>8</v>
      </c>
      <c r="H933" s="9" t="s">
        <v>48</v>
      </c>
      <c r="I933" s="13" t="s">
        <v>9</v>
      </c>
      <c r="J933" s="14" t="s">
        <v>10</v>
      </c>
      <c r="K933" s="15" t="s">
        <v>350</v>
      </c>
      <c r="L933" s="15"/>
      <c r="M933" s="16"/>
      <c r="N933" s="16"/>
      <c r="O933" s="16"/>
      <c r="P933" s="17"/>
      <c r="Q933" s="18" t="s">
        <v>55</v>
      </c>
      <c r="R933" s="413">
        <v>11</v>
      </c>
      <c r="S933" s="472">
        <f>SUM(S934:S952)</f>
        <v>1000000</v>
      </c>
      <c r="T933" s="670">
        <f t="shared" ref="T933" si="557">SUM(T934:T952)</f>
        <v>0</v>
      </c>
      <c r="U933" s="670">
        <f t="shared" ref="U933" si="558">SUM(U934:U952)</f>
        <v>1259684</v>
      </c>
      <c r="V933" s="670">
        <f t="shared" ref="V933" si="559">SUM(V934:V952)</f>
        <v>1280000</v>
      </c>
      <c r="W933" s="472">
        <f t="shared" ref="W933" si="560">SUM(W934:W952)</f>
        <v>1280000</v>
      </c>
    </row>
    <row r="934" spans="2:26" ht="15" hidden="1" customHeight="1" x14ac:dyDescent="0.25">
      <c r="B934" s="97" t="s">
        <v>105</v>
      </c>
      <c r="C934" s="456" t="s">
        <v>310</v>
      </c>
      <c r="D934" s="11"/>
      <c r="E934" s="8" t="s">
        <v>6</v>
      </c>
      <c r="F934" s="10"/>
      <c r="G934" s="10"/>
      <c r="H934" s="9" t="s">
        <v>48</v>
      </c>
      <c r="I934" s="13" t="s">
        <v>9</v>
      </c>
      <c r="J934" s="19" t="s">
        <v>10</v>
      </c>
      <c r="K934" s="20" t="s">
        <v>350</v>
      </c>
      <c r="L934" s="21">
        <v>3</v>
      </c>
      <c r="M934" s="22">
        <v>1</v>
      </c>
      <c r="N934" s="22">
        <v>1</v>
      </c>
      <c r="O934" s="22">
        <v>1</v>
      </c>
      <c r="P934" s="23">
        <v>311</v>
      </c>
      <c r="Q934" s="24" t="s">
        <v>12</v>
      </c>
      <c r="R934" s="414">
        <v>11</v>
      </c>
      <c r="S934" s="674">
        <v>200000</v>
      </c>
      <c r="T934" s="674"/>
      <c r="U934" s="674">
        <v>219184</v>
      </c>
      <c r="V934" s="1039">
        <v>220000</v>
      </c>
      <c r="W934" s="1040">
        <v>220000</v>
      </c>
      <c r="X934" s="735"/>
      <c r="Y934" s="735"/>
      <c r="Z934" s="735"/>
    </row>
    <row r="935" spans="2:26" ht="15" hidden="1" customHeight="1" x14ac:dyDescent="0.25">
      <c r="B935" s="97" t="s">
        <v>105</v>
      </c>
      <c r="C935" s="456" t="s">
        <v>310</v>
      </c>
      <c r="D935" s="11"/>
      <c r="E935" s="8" t="s">
        <v>6</v>
      </c>
      <c r="F935" s="10"/>
      <c r="G935" s="10"/>
      <c r="H935" s="9" t="s">
        <v>48</v>
      </c>
      <c r="I935" s="13" t="s">
        <v>9</v>
      </c>
      <c r="J935" s="19" t="s">
        <v>10</v>
      </c>
      <c r="K935" s="20" t="s">
        <v>350</v>
      </c>
      <c r="L935" s="20">
        <v>3</v>
      </c>
      <c r="M935" s="12">
        <v>1</v>
      </c>
      <c r="N935" s="12">
        <v>3</v>
      </c>
      <c r="O935" s="12">
        <v>2</v>
      </c>
      <c r="P935" s="25">
        <v>313</v>
      </c>
      <c r="Q935" s="24" t="s">
        <v>15</v>
      </c>
      <c r="R935" s="414">
        <v>11</v>
      </c>
      <c r="S935" s="674">
        <v>35000</v>
      </c>
      <c r="T935" s="674"/>
      <c r="U935" s="674">
        <v>35000</v>
      </c>
      <c r="V935" s="674">
        <v>35000</v>
      </c>
      <c r="W935" s="697">
        <v>35000</v>
      </c>
      <c r="X935" s="735"/>
      <c r="Y935" s="735"/>
      <c r="Z935" s="735"/>
    </row>
    <row r="936" spans="2:26" ht="15" hidden="1" customHeight="1" x14ac:dyDescent="0.25">
      <c r="B936" s="97" t="s">
        <v>105</v>
      </c>
      <c r="C936" s="456" t="s">
        <v>310</v>
      </c>
      <c r="D936" s="11"/>
      <c r="E936" s="8" t="s">
        <v>6</v>
      </c>
      <c r="F936" s="10"/>
      <c r="G936" s="10"/>
      <c r="H936" s="9" t="s">
        <v>48</v>
      </c>
      <c r="I936" s="13" t="s">
        <v>9</v>
      </c>
      <c r="J936" s="19" t="s">
        <v>10</v>
      </c>
      <c r="K936" s="20" t="s">
        <v>350</v>
      </c>
      <c r="L936" s="20">
        <v>3</v>
      </c>
      <c r="M936" s="12">
        <v>1</v>
      </c>
      <c r="N936" s="12">
        <v>3</v>
      </c>
      <c r="O936" s="12">
        <v>3</v>
      </c>
      <c r="P936" s="25">
        <v>313</v>
      </c>
      <c r="Q936" s="24" t="s">
        <v>16</v>
      </c>
      <c r="R936" s="414">
        <v>11</v>
      </c>
      <c r="S936" s="674">
        <v>3500</v>
      </c>
      <c r="T936" s="674"/>
      <c r="U936" s="674">
        <v>3500</v>
      </c>
      <c r="V936" s="674">
        <v>3500</v>
      </c>
      <c r="W936" s="697">
        <v>3500</v>
      </c>
    </row>
    <row r="937" spans="2:26" ht="15" hidden="1" customHeight="1" x14ac:dyDescent="0.25">
      <c r="B937" s="97" t="s">
        <v>105</v>
      </c>
      <c r="C937" s="456" t="s">
        <v>310</v>
      </c>
      <c r="D937" s="11"/>
      <c r="E937" s="8" t="s">
        <v>6</v>
      </c>
      <c r="F937" s="10"/>
      <c r="G937" s="10"/>
      <c r="H937" s="9" t="s">
        <v>48</v>
      </c>
      <c r="I937" s="13" t="s">
        <v>9</v>
      </c>
      <c r="J937" s="19" t="s">
        <v>10</v>
      </c>
      <c r="K937" s="20" t="s">
        <v>350</v>
      </c>
      <c r="L937" s="20">
        <v>3</v>
      </c>
      <c r="M937" s="12">
        <v>2</v>
      </c>
      <c r="N937" s="12">
        <v>1</v>
      </c>
      <c r="O937" s="12">
        <v>1</v>
      </c>
      <c r="P937" s="25">
        <v>321</v>
      </c>
      <c r="Q937" s="24" t="s">
        <v>17</v>
      </c>
      <c r="R937" s="414">
        <v>11</v>
      </c>
      <c r="S937" s="674">
        <v>5000</v>
      </c>
      <c r="T937" s="674"/>
      <c r="U937" s="674">
        <v>5000</v>
      </c>
      <c r="V937" s="674">
        <v>5000</v>
      </c>
      <c r="W937" s="697">
        <v>5000</v>
      </c>
    </row>
    <row r="938" spans="2:26" ht="15" hidden="1" customHeight="1" x14ac:dyDescent="0.25">
      <c r="B938" s="97" t="s">
        <v>105</v>
      </c>
      <c r="C938" s="456" t="s">
        <v>310</v>
      </c>
      <c r="D938" s="11"/>
      <c r="E938" s="8" t="s">
        <v>6</v>
      </c>
      <c r="F938" s="10"/>
      <c r="G938" s="10"/>
      <c r="H938" s="9" t="s">
        <v>48</v>
      </c>
      <c r="I938" s="13" t="s">
        <v>9</v>
      </c>
      <c r="J938" s="19" t="s">
        <v>10</v>
      </c>
      <c r="K938" s="20" t="s">
        <v>350</v>
      </c>
      <c r="L938" s="26">
        <v>3</v>
      </c>
      <c r="M938" s="27">
        <v>2</v>
      </c>
      <c r="N938" s="27">
        <v>1</v>
      </c>
      <c r="O938" s="27">
        <v>2</v>
      </c>
      <c r="P938" s="25">
        <v>321</v>
      </c>
      <c r="Q938" s="28" t="s">
        <v>18</v>
      </c>
      <c r="R938" s="414">
        <v>11</v>
      </c>
      <c r="S938" s="674">
        <v>3500</v>
      </c>
      <c r="T938" s="674"/>
      <c r="U938" s="674">
        <v>3500</v>
      </c>
      <c r="V938" s="674">
        <v>3500</v>
      </c>
      <c r="W938" s="697">
        <v>3500</v>
      </c>
    </row>
    <row r="939" spans="2:26" ht="15" hidden="1" customHeight="1" x14ac:dyDescent="0.25">
      <c r="B939" s="97" t="s">
        <v>105</v>
      </c>
      <c r="C939" s="456" t="s">
        <v>310</v>
      </c>
      <c r="D939" s="11"/>
      <c r="E939" s="8" t="s">
        <v>6</v>
      </c>
      <c r="F939" s="10"/>
      <c r="G939" s="10"/>
      <c r="H939" s="9" t="s">
        <v>48</v>
      </c>
      <c r="I939" s="13" t="s">
        <v>9</v>
      </c>
      <c r="J939" s="29" t="s">
        <v>10</v>
      </c>
      <c r="K939" s="20" t="s">
        <v>350</v>
      </c>
      <c r="L939" s="31">
        <v>3</v>
      </c>
      <c r="M939" s="32">
        <v>2</v>
      </c>
      <c r="N939" s="32">
        <v>1</v>
      </c>
      <c r="O939" s="32">
        <v>3</v>
      </c>
      <c r="P939" s="33">
        <v>321</v>
      </c>
      <c r="Q939" s="34" t="s">
        <v>19</v>
      </c>
      <c r="R939" s="415">
        <v>11</v>
      </c>
      <c r="S939" s="674">
        <v>1000</v>
      </c>
      <c r="T939" s="674"/>
      <c r="U939" s="674">
        <v>2000</v>
      </c>
      <c r="V939" s="674">
        <v>2000</v>
      </c>
      <c r="W939" s="697">
        <v>2000</v>
      </c>
    </row>
    <row r="940" spans="2:26" ht="15" hidden="1" customHeight="1" x14ac:dyDescent="0.25">
      <c r="B940" s="97" t="s">
        <v>105</v>
      </c>
      <c r="C940" s="456" t="s">
        <v>310</v>
      </c>
      <c r="D940" s="11"/>
      <c r="E940" s="8" t="s">
        <v>6</v>
      </c>
      <c r="F940" s="10"/>
      <c r="G940" s="10"/>
      <c r="H940" s="9" t="s">
        <v>48</v>
      </c>
      <c r="I940" s="13" t="s">
        <v>9</v>
      </c>
      <c r="J940" s="19" t="s">
        <v>10</v>
      </c>
      <c r="K940" s="20" t="s">
        <v>350</v>
      </c>
      <c r="L940" s="20">
        <v>3</v>
      </c>
      <c r="M940" s="12">
        <v>2</v>
      </c>
      <c r="N940" s="12">
        <v>2</v>
      </c>
      <c r="O940" s="12">
        <v>1</v>
      </c>
      <c r="P940" s="25">
        <v>322</v>
      </c>
      <c r="Q940" s="34" t="s">
        <v>20</v>
      </c>
      <c r="R940" s="414">
        <v>11</v>
      </c>
      <c r="S940" s="674">
        <v>10000</v>
      </c>
      <c r="T940" s="674"/>
      <c r="U940" s="674">
        <v>10000</v>
      </c>
      <c r="V940" s="674">
        <v>10000</v>
      </c>
      <c r="W940" s="697">
        <v>10000</v>
      </c>
    </row>
    <row r="941" spans="2:26" ht="15" hidden="1" customHeight="1" x14ac:dyDescent="0.25">
      <c r="B941" s="97" t="s">
        <v>105</v>
      </c>
      <c r="C941" s="456" t="s">
        <v>310</v>
      </c>
      <c r="D941" s="11"/>
      <c r="E941" s="8" t="s">
        <v>6</v>
      </c>
      <c r="F941" s="10"/>
      <c r="G941" s="10"/>
      <c r="H941" s="9" t="s">
        <v>48</v>
      </c>
      <c r="I941" s="13" t="s">
        <v>9</v>
      </c>
      <c r="J941" s="19" t="s">
        <v>10</v>
      </c>
      <c r="K941" s="20" t="s">
        <v>350</v>
      </c>
      <c r="L941" s="20">
        <v>3</v>
      </c>
      <c r="M941" s="12">
        <v>2</v>
      </c>
      <c r="N941" s="12">
        <v>2</v>
      </c>
      <c r="O941" s="12">
        <v>3</v>
      </c>
      <c r="P941" s="25">
        <v>322</v>
      </c>
      <c r="Q941" s="72" t="s">
        <v>22</v>
      </c>
      <c r="R941" s="414">
        <v>11</v>
      </c>
      <c r="S941" s="674">
        <v>10000</v>
      </c>
      <c r="T941" s="674"/>
      <c r="U941" s="674">
        <v>10000</v>
      </c>
      <c r="V941" s="674">
        <v>10000</v>
      </c>
      <c r="W941" s="697">
        <v>10000</v>
      </c>
    </row>
    <row r="942" spans="2:26" ht="15" hidden="1" customHeight="1" x14ac:dyDescent="0.25">
      <c r="B942" s="97" t="s">
        <v>105</v>
      </c>
      <c r="C942" s="456" t="s">
        <v>310</v>
      </c>
      <c r="D942" s="11"/>
      <c r="E942" s="8" t="s">
        <v>6</v>
      </c>
      <c r="F942" s="10"/>
      <c r="G942" s="10"/>
      <c r="H942" s="9" t="s">
        <v>48</v>
      </c>
      <c r="I942" s="13" t="s">
        <v>9</v>
      </c>
      <c r="J942" s="19" t="s">
        <v>10</v>
      </c>
      <c r="K942" s="20" t="s">
        <v>350</v>
      </c>
      <c r="L942" s="20">
        <v>3</v>
      </c>
      <c r="M942" s="12">
        <v>2</v>
      </c>
      <c r="N942" s="12">
        <v>2</v>
      </c>
      <c r="O942" s="38">
        <v>5</v>
      </c>
      <c r="P942" s="25">
        <v>322</v>
      </c>
      <c r="Q942" s="72" t="s">
        <v>23</v>
      </c>
      <c r="R942" s="414">
        <v>11</v>
      </c>
      <c r="S942" s="674">
        <v>5000</v>
      </c>
      <c r="T942" s="674"/>
      <c r="U942" s="674">
        <v>5000</v>
      </c>
      <c r="V942" s="674">
        <v>5000</v>
      </c>
      <c r="W942" s="697">
        <v>5000</v>
      </c>
    </row>
    <row r="943" spans="2:26" ht="15" hidden="1" customHeight="1" x14ac:dyDescent="0.25">
      <c r="B943" s="97" t="s">
        <v>105</v>
      </c>
      <c r="C943" s="456" t="s">
        <v>310</v>
      </c>
      <c r="D943" s="11"/>
      <c r="E943" s="8" t="s">
        <v>6</v>
      </c>
      <c r="F943" s="10"/>
      <c r="G943" s="10"/>
      <c r="H943" s="9" t="s">
        <v>48</v>
      </c>
      <c r="I943" s="13" t="s">
        <v>9</v>
      </c>
      <c r="J943" s="19" t="s">
        <v>10</v>
      </c>
      <c r="K943" s="20" t="s">
        <v>350</v>
      </c>
      <c r="L943" s="20">
        <v>3</v>
      </c>
      <c r="M943" s="12">
        <v>2</v>
      </c>
      <c r="N943" s="12">
        <v>3</v>
      </c>
      <c r="O943" s="12">
        <v>1</v>
      </c>
      <c r="P943" s="25">
        <v>323</v>
      </c>
      <c r="Q943" s="72" t="s">
        <v>25</v>
      </c>
      <c r="R943" s="414">
        <v>11</v>
      </c>
      <c r="S943" s="674">
        <v>15000</v>
      </c>
      <c r="T943" s="674"/>
      <c r="U943" s="674">
        <v>15000</v>
      </c>
      <c r="V943" s="674">
        <v>15000</v>
      </c>
      <c r="W943" s="697">
        <v>15000</v>
      </c>
    </row>
    <row r="944" spans="2:26" ht="15" hidden="1" customHeight="1" x14ac:dyDescent="0.25">
      <c r="B944" s="97" t="s">
        <v>105</v>
      </c>
      <c r="C944" s="456" t="s">
        <v>310</v>
      </c>
      <c r="D944" s="11"/>
      <c r="E944" s="8" t="s">
        <v>6</v>
      </c>
      <c r="F944" s="10"/>
      <c r="G944" s="10"/>
      <c r="H944" s="9" t="s">
        <v>48</v>
      </c>
      <c r="I944" s="13" t="s">
        <v>9</v>
      </c>
      <c r="J944" s="29" t="s">
        <v>10</v>
      </c>
      <c r="K944" s="20" t="s">
        <v>350</v>
      </c>
      <c r="L944" s="656">
        <v>3</v>
      </c>
      <c r="M944" s="703">
        <v>2</v>
      </c>
      <c r="N944" s="703">
        <v>3</v>
      </c>
      <c r="O944" s="703">
        <v>2</v>
      </c>
      <c r="P944" s="699">
        <v>323</v>
      </c>
      <c r="Q944" s="72" t="s">
        <v>65</v>
      </c>
      <c r="R944" s="415">
        <v>11</v>
      </c>
      <c r="S944" s="674">
        <v>450000</v>
      </c>
      <c r="T944" s="674"/>
      <c r="U944" s="674">
        <v>440500</v>
      </c>
      <c r="V944" s="1039">
        <v>500000</v>
      </c>
      <c r="W944" s="1040">
        <v>500000</v>
      </c>
      <c r="Y944" s="735">
        <f>U933+U953</f>
        <v>2539684</v>
      </c>
    </row>
    <row r="945" spans="2:23" ht="15" hidden="1" customHeight="1" x14ac:dyDescent="0.25">
      <c r="B945" s="97" t="s">
        <v>105</v>
      </c>
      <c r="C945" s="456" t="s">
        <v>310</v>
      </c>
      <c r="D945" s="11"/>
      <c r="E945" s="8" t="s">
        <v>6</v>
      </c>
      <c r="F945" s="10"/>
      <c r="G945" s="10"/>
      <c r="H945" s="9" t="s">
        <v>48</v>
      </c>
      <c r="I945" s="13" t="s">
        <v>9</v>
      </c>
      <c r="J945" s="19" t="s">
        <v>10</v>
      </c>
      <c r="K945" s="20" t="s">
        <v>350</v>
      </c>
      <c r="L945" s="20">
        <v>3</v>
      </c>
      <c r="M945" s="12">
        <v>2</v>
      </c>
      <c r="N945" s="12">
        <v>3</v>
      </c>
      <c r="O945" s="12">
        <v>3</v>
      </c>
      <c r="P945" s="25">
        <v>323</v>
      </c>
      <c r="Q945" s="72" t="s">
        <v>26</v>
      </c>
      <c r="R945" s="414">
        <v>11</v>
      </c>
      <c r="S945" s="674">
        <v>2000</v>
      </c>
      <c r="T945" s="674"/>
      <c r="U945" s="674">
        <v>2000</v>
      </c>
      <c r="V945" s="674">
        <v>2000</v>
      </c>
      <c r="W945" s="697">
        <v>2000</v>
      </c>
    </row>
    <row r="946" spans="2:23" ht="15" hidden="1" customHeight="1" x14ac:dyDescent="0.25">
      <c r="B946" s="97" t="s">
        <v>105</v>
      </c>
      <c r="C946" s="456" t="s">
        <v>310</v>
      </c>
      <c r="D946" s="11"/>
      <c r="E946" s="8" t="s">
        <v>6</v>
      </c>
      <c r="F946" s="10"/>
      <c r="G946" s="10"/>
      <c r="H946" s="9" t="s">
        <v>48</v>
      </c>
      <c r="I946" s="13" t="s">
        <v>9</v>
      </c>
      <c r="J946" s="19" t="s">
        <v>10</v>
      </c>
      <c r="K946" s="20" t="s">
        <v>350</v>
      </c>
      <c r="L946" s="20">
        <v>3</v>
      </c>
      <c r="M946" s="12">
        <v>2</v>
      </c>
      <c r="N946" s="12">
        <v>3</v>
      </c>
      <c r="O946" s="12">
        <v>4</v>
      </c>
      <c r="P946" s="25">
        <v>323</v>
      </c>
      <c r="Q946" s="72" t="s">
        <v>27</v>
      </c>
      <c r="R946" s="414">
        <v>11</v>
      </c>
      <c r="S946" s="674">
        <v>10000</v>
      </c>
      <c r="T946" s="674"/>
      <c r="U946" s="674">
        <v>10000</v>
      </c>
      <c r="V946" s="674">
        <v>10000</v>
      </c>
      <c r="W946" s="697">
        <v>10000</v>
      </c>
    </row>
    <row r="947" spans="2:23" ht="15" hidden="1" customHeight="1" x14ac:dyDescent="0.25">
      <c r="B947" s="97" t="s">
        <v>105</v>
      </c>
      <c r="C947" s="456" t="s">
        <v>310</v>
      </c>
      <c r="D947" s="11"/>
      <c r="E947" s="8" t="s">
        <v>6</v>
      </c>
      <c r="F947" s="10"/>
      <c r="G947" s="10"/>
      <c r="H947" s="9" t="s">
        <v>48</v>
      </c>
      <c r="I947" s="13" t="s">
        <v>9</v>
      </c>
      <c r="J947" s="19" t="s">
        <v>10</v>
      </c>
      <c r="K947" s="20" t="s">
        <v>350</v>
      </c>
      <c r="L947" s="20">
        <v>3</v>
      </c>
      <c r="M947" s="12">
        <v>2</v>
      </c>
      <c r="N947" s="12">
        <v>3</v>
      </c>
      <c r="O947" s="12">
        <v>7</v>
      </c>
      <c r="P947" s="25">
        <v>323</v>
      </c>
      <c r="Q947" s="72" t="s">
        <v>30</v>
      </c>
      <c r="R947" s="414">
        <v>11</v>
      </c>
      <c r="S947" s="674">
        <v>150000</v>
      </c>
      <c r="T947" s="674"/>
      <c r="U947" s="674">
        <v>252000</v>
      </c>
      <c r="V947" s="674">
        <v>252000</v>
      </c>
      <c r="W947" s="697">
        <v>252000</v>
      </c>
    </row>
    <row r="948" spans="2:23" ht="15" hidden="1" customHeight="1" x14ac:dyDescent="0.25">
      <c r="B948" s="97" t="s">
        <v>105</v>
      </c>
      <c r="C948" s="456" t="s">
        <v>310</v>
      </c>
      <c r="D948" s="11"/>
      <c r="E948" s="8" t="s">
        <v>6</v>
      </c>
      <c r="F948" s="10"/>
      <c r="G948" s="10"/>
      <c r="H948" s="9" t="s">
        <v>48</v>
      </c>
      <c r="I948" s="13" t="s">
        <v>9</v>
      </c>
      <c r="J948" s="29" t="s">
        <v>10</v>
      </c>
      <c r="K948" s="20" t="s">
        <v>350</v>
      </c>
      <c r="L948" s="30">
        <v>3</v>
      </c>
      <c r="M948" s="640">
        <v>2</v>
      </c>
      <c r="N948" s="640">
        <v>3</v>
      </c>
      <c r="O948" s="640">
        <v>8</v>
      </c>
      <c r="P948" s="33">
        <v>323</v>
      </c>
      <c r="Q948" s="34" t="s">
        <v>38</v>
      </c>
      <c r="R948" s="415">
        <v>11</v>
      </c>
      <c r="S948" s="674">
        <v>30000</v>
      </c>
      <c r="T948" s="674"/>
      <c r="U948" s="674">
        <v>35000</v>
      </c>
      <c r="V948" s="674">
        <v>35000</v>
      </c>
      <c r="W948" s="697">
        <v>35000</v>
      </c>
    </row>
    <row r="949" spans="2:23" ht="15" hidden="1" customHeight="1" x14ac:dyDescent="0.25">
      <c r="B949" s="97" t="s">
        <v>105</v>
      </c>
      <c r="C949" s="456" t="s">
        <v>310</v>
      </c>
      <c r="D949" s="11"/>
      <c r="E949" s="8" t="s">
        <v>6</v>
      </c>
      <c r="F949" s="10"/>
      <c r="G949" s="10"/>
      <c r="H949" s="9" t="s">
        <v>48</v>
      </c>
      <c r="I949" s="13" t="s">
        <v>9</v>
      </c>
      <c r="J949" s="19" t="s">
        <v>10</v>
      </c>
      <c r="K949" s="20" t="s">
        <v>350</v>
      </c>
      <c r="L949" s="20">
        <v>3</v>
      </c>
      <c r="M949" s="12">
        <v>2</v>
      </c>
      <c r="N949" s="12">
        <v>3</v>
      </c>
      <c r="O949" s="12">
        <v>9</v>
      </c>
      <c r="P949" s="25">
        <v>323</v>
      </c>
      <c r="Q949" s="72" t="s">
        <v>31</v>
      </c>
      <c r="R949" s="414">
        <v>11</v>
      </c>
      <c r="S949" s="674">
        <v>58000</v>
      </c>
      <c r="T949" s="674"/>
      <c r="U949" s="674">
        <v>200000</v>
      </c>
      <c r="V949" s="674">
        <v>160000</v>
      </c>
      <c r="W949" s="697">
        <v>160000</v>
      </c>
    </row>
    <row r="950" spans="2:23" ht="15" hidden="1" customHeight="1" x14ac:dyDescent="0.25">
      <c r="B950" s="97" t="s">
        <v>105</v>
      </c>
      <c r="C950" s="456" t="s">
        <v>310</v>
      </c>
      <c r="D950" s="11"/>
      <c r="E950" s="8" t="s">
        <v>6</v>
      </c>
      <c r="F950" s="10"/>
      <c r="G950" s="10"/>
      <c r="H950" s="9" t="s">
        <v>48</v>
      </c>
      <c r="I950" s="13" t="s">
        <v>9</v>
      </c>
      <c r="J950" s="19" t="s">
        <v>10</v>
      </c>
      <c r="K950" s="20" t="s">
        <v>350</v>
      </c>
      <c r="L950" s="20">
        <v>3</v>
      </c>
      <c r="M950" s="12">
        <v>2</v>
      </c>
      <c r="N950" s="12">
        <v>9</v>
      </c>
      <c r="O950" s="12">
        <v>3</v>
      </c>
      <c r="P950" s="25">
        <v>329</v>
      </c>
      <c r="Q950" s="34" t="s">
        <v>32</v>
      </c>
      <c r="R950" s="414">
        <v>11</v>
      </c>
      <c r="S950" s="674">
        <v>5000</v>
      </c>
      <c r="T950" s="674"/>
      <c r="U950" s="674">
        <v>5000</v>
      </c>
      <c r="V950" s="674">
        <v>5000</v>
      </c>
      <c r="W950" s="697">
        <v>5000</v>
      </c>
    </row>
    <row r="951" spans="2:23" ht="15" hidden="1" customHeight="1" x14ac:dyDescent="0.25">
      <c r="B951" s="97" t="s">
        <v>105</v>
      </c>
      <c r="C951" s="456" t="s">
        <v>310</v>
      </c>
      <c r="D951" s="11"/>
      <c r="E951" s="8" t="s">
        <v>6</v>
      </c>
      <c r="F951" s="10"/>
      <c r="G951" s="10"/>
      <c r="H951" s="9" t="s">
        <v>48</v>
      </c>
      <c r="I951" s="13" t="s">
        <v>9</v>
      </c>
      <c r="J951" s="29" t="s">
        <v>10</v>
      </c>
      <c r="K951" s="20" t="s">
        <v>350</v>
      </c>
      <c r="L951" s="30">
        <v>3</v>
      </c>
      <c r="M951" s="640">
        <v>2</v>
      </c>
      <c r="N951" s="640">
        <v>9</v>
      </c>
      <c r="O951" s="640">
        <v>9</v>
      </c>
      <c r="P951" s="33">
        <v>329</v>
      </c>
      <c r="Q951" s="34" t="s">
        <v>84</v>
      </c>
      <c r="R951" s="415">
        <v>11</v>
      </c>
      <c r="S951" s="674">
        <v>5000</v>
      </c>
      <c r="T951" s="674"/>
      <c r="U951" s="674">
        <v>5000</v>
      </c>
      <c r="V951" s="674">
        <v>5000</v>
      </c>
      <c r="W951" s="697">
        <v>5000</v>
      </c>
    </row>
    <row r="952" spans="2:23" ht="15" hidden="1" customHeight="1" x14ac:dyDescent="0.25">
      <c r="B952" s="97" t="s">
        <v>105</v>
      </c>
      <c r="C952" s="456" t="s">
        <v>310</v>
      </c>
      <c r="D952" s="11"/>
      <c r="E952" s="8" t="s">
        <v>6</v>
      </c>
      <c r="F952" s="10"/>
      <c r="G952" s="10"/>
      <c r="H952" s="9" t="s">
        <v>48</v>
      </c>
      <c r="I952" s="13" t="s">
        <v>9</v>
      </c>
      <c r="J952" s="19" t="s">
        <v>10</v>
      </c>
      <c r="K952" s="20" t="s">
        <v>350</v>
      </c>
      <c r="L952" s="20">
        <v>3</v>
      </c>
      <c r="M952" s="12">
        <v>4</v>
      </c>
      <c r="N952" s="12">
        <v>3</v>
      </c>
      <c r="O952" s="12">
        <v>1</v>
      </c>
      <c r="P952" s="25">
        <v>343</v>
      </c>
      <c r="Q952" s="24" t="s">
        <v>33</v>
      </c>
      <c r="R952" s="414">
        <v>11</v>
      </c>
      <c r="S952" s="674">
        <v>2000</v>
      </c>
      <c r="T952" s="674"/>
      <c r="U952" s="674">
        <v>2000</v>
      </c>
      <c r="V952" s="674">
        <v>2000</v>
      </c>
      <c r="W952" s="697">
        <v>2000</v>
      </c>
    </row>
    <row r="953" spans="2:23" ht="15" hidden="1" customHeight="1" x14ac:dyDescent="0.25">
      <c r="B953" s="97" t="s">
        <v>105</v>
      </c>
      <c r="C953" s="456" t="s">
        <v>310</v>
      </c>
      <c r="D953" s="11"/>
      <c r="E953" s="8" t="s">
        <v>6</v>
      </c>
      <c r="F953" s="8" t="s">
        <v>7</v>
      </c>
      <c r="G953" s="8" t="s">
        <v>8</v>
      </c>
      <c r="H953" s="9" t="s">
        <v>48</v>
      </c>
      <c r="I953" s="13" t="s">
        <v>9</v>
      </c>
      <c r="J953" s="14" t="s">
        <v>10</v>
      </c>
      <c r="K953" s="15" t="s">
        <v>350</v>
      </c>
      <c r="L953" s="15"/>
      <c r="M953" s="16"/>
      <c r="N953" s="16"/>
      <c r="O953" s="16"/>
      <c r="P953" s="17"/>
      <c r="Q953" s="18" t="s">
        <v>55</v>
      </c>
      <c r="R953" s="440">
        <v>52</v>
      </c>
      <c r="S953" s="472">
        <f>SUM(S954:S974)</f>
        <v>1006672</v>
      </c>
      <c r="T953" s="670">
        <f t="shared" ref="T953" si="561">SUM(T954:T974)</f>
        <v>0</v>
      </c>
      <c r="U953" s="670">
        <f t="shared" ref="U953" si="562">SUM(U954:U974)</f>
        <v>1280000</v>
      </c>
      <c r="V953" s="670">
        <f t="shared" ref="V953" si="563">SUM(V954:V974)</f>
        <v>1280000</v>
      </c>
      <c r="W953" s="472">
        <f t="shared" ref="W953" si="564">SUM(W954:W974)</f>
        <v>1280000</v>
      </c>
    </row>
    <row r="954" spans="2:23" ht="15" hidden="1" customHeight="1" x14ac:dyDescent="0.25">
      <c r="B954" s="97" t="s">
        <v>105</v>
      </c>
      <c r="C954" s="456" t="s">
        <v>310</v>
      </c>
      <c r="D954" s="11"/>
      <c r="E954" s="8" t="s">
        <v>6</v>
      </c>
      <c r="F954" s="10"/>
      <c r="G954" s="10"/>
      <c r="H954" s="9" t="s">
        <v>48</v>
      </c>
      <c r="I954" s="13" t="s">
        <v>9</v>
      </c>
      <c r="J954" s="19" t="s">
        <v>10</v>
      </c>
      <c r="K954" s="20" t="s">
        <v>350</v>
      </c>
      <c r="L954" s="21">
        <v>3</v>
      </c>
      <c r="M954" s="22">
        <v>1</v>
      </c>
      <c r="N954" s="22">
        <v>1</v>
      </c>
      <c r="O954" s="22">
        <v>1</v>
      </c>
      <c r="P954" s="23">
        <v>311</v>
      </c>
      <c r="Q954" s="24" t="s">
        <v>12</v>
      </c>
      <c r="R954" s="441">
        <v>52</v>
      </c>
      <c r="S954" s="674">
        <v>200000</v>
      </c>
      <c r="T954" s="674"/>
      <c r="U954" s="674">
        <v>200000</v>
      </c>
      <c r="V954" s="674">
        <v>200000</v>
      </c>
      <c r="W954" s="697">
        <v>200000</v>
      </c>
    </row>
    <row r="955" spans="2:23" ht="15" hidden="1" customHeight="1" x14ac:dyDescent="0.25">
      <c r="B955" s="97" t="s">
        <v>105</v>
      </c>
      <c r="C955" s="456" t="s">
        <v>310</v>
      </c>
      <c r="D955" s="11"/>
      <c r="E955" s="8" t="s">
        <v>6</v>
      </c>
      <c r="F955" s="10"/>
      <c r="G955" s="10"/>
      <c r="H955" s="9" t="s">
        <v>48</v>
      </c>
      <c r="I955" s="13" t="s">
        <v>9</v>
      </c>
      <c r="J955" s="19" t="s">
        <v>10</v>
      </c>
      <c r="K955" s="20" t="s">
        <v>350</v>
      </c>
      <c r="L955" s="20">
        <v>3</v>
      </c>
      <c r="M955" s="12">
        <v>1</v>
      </c>
      <c r="N955" s="12">
        <v>3</v>
      </c>
      <c r="O955" s="12">
        <v>2</v>
      </c>
      <c r="P955" s="25">
        <v>313</v>
      </c>
      <c r="Q955" s="24" t="s">
        <v>15</v>
      </c>
      <c r="R955" s="441">
        <v>52</v>
      </c>
      <c r="S955" s="674">
        <v>35000</v>
      </c>
      <c r="T955" s="674"/>
      <c r="U955" s="674">
        <v>35000</v>
      </c>
      <c r="V955" s="674">
        <v>35000</v>
      </c>
      <c r="W955" s="697">
        <v>35000</v>
      </c>
    </row>
    <row r="956" spans="2:23" ht="15" hidden="1" customHeight="1" x14ac:dyDescent="0.25">
      <c r="B956" s="97" t="s">
        <v>105</v>
      </c>
      <c r="C956" s="456" t="s">
        <v>310</v>
      </c>
      <c r="D956" s="11"/>
      <c r="E956" s="8" t="s">
        <v>6</v>
      </c>
      <c r="F956" s="10"/>
      <c r="G956" s="10"/>
      <c r="H956" s="9" t="s">
        <v>48</v>
      </c>
      <c r="I956" s="13" t="s">
        <v>9</v>
      </c>
      <c r="J956" s="19" t="s">
        <v>10</v>
      </c>
      <c r="K956" s="20" t="s">
        <v>350</v>
      </c>
      <c r="L956" s="20">
        <v>3</v>
      </c>
      <c r="M956" s="12">
        <v>1</v>
      </c>
      <c r="N956" s="12">
        <v>3</v>
      </c>
      <c r="O956" s="12">
        <v>3</v>
      </c>
      <c r="P956" s="25">
        <v>313</v>
      </c>
      <c r="Q956" s="24" t="s">
        <v>16</v>
      </c>
      <c r="R956" s="441">
        <v>52</v>
      </c>
      <c r="S956" s="674">
        <v>3500</v>
      </c>
      <c r="T956" s="674"/>
      <c r="U956" s="674">
        <v>3500</v>
      </c>
      <c r="V956" s="674">
        <v>3500</v>
      </c>
      <c r="W956" s="697">
        <v>3500</v>
      </c>
    </row>
    <row r="957" spans="2:23" ht="15" hidden="1" customHeight="1" x14ac:dyDescent="0.25">
      <c r="B957" s="97" t="s">
        <v>105</v>
      </c>
      <c r="C957" s="456" t="s">
        <v>310</v>
      </c>
      <c r="D957" s="11"/>
      <c r="E957" s="8" t="s">
        <v>6</v>
      </c>
      <c r="F957" s="10"/>
      <c r="G957" s="10"/>
      <c r="H957" s="9" t="s">
        <v>48</v>
      </c>
      <c r="I957" s="13" t="s">
        <v>9</v>
      </c>
      <c r="J957" s="19" t="s">
        <v>10</v>
      </c>
      <c r="K957" s="20" t="s">
        <v>350</v>
      </c>
      <c r="L957" s="20">
        <v>3</v>
      </c>
      <c r="M957" s="12">
        <v>2</v>
      </c>
      <c r="N957" s="12">
        <v>1</v>
      </c>
      <c r="O957" s="12">
        <v>1</v>
      </c>
      <c r="P957" s="25">
        <v>321</v>
      </c>
      <c r="Q957" s="24" t="s">
        <v>17</v>
      </c>
      <c r="R957" s="441">
        <v>52</v>
      </c>
      <c r="S957" s="674">
        <v>5000</v>
      </c>
      <c r="T957" s="674"/>
      <c r="U957" s="674">
        <v>5000</v>
      </c>
      <c r="V957" s="674">
        <v>5000</v>
      </c>
      <c r="W957" s="697">
        <v>5000</v>
      </c>
    </row>
    <row r="958" spans="2:23" ht="15" hidden="1" customHeight="1" x14ac:dyDescent="0.25">
      <c r="B958" s="97" t="s">
        <v>105</v>
      </c>
      <c r="C958" s="456" t="s">
        <v>310</v>
      </c>
      <c r="D958" s="11"/>
      <c r="E958" s="8" t="s">
        <v>6</v>
      </c>
      <c r="F958" s="10"/>
      <c r="G958" s="10"/>
      <c r="H958" s="9" t="s">
        <v>48</v>
      </c>
      <c r="I958" s="13" t="s">
        <v>9</v>
      </c>
      <c r="J958" s="19" t="s">
        <v>10</v>
      </c>
      <c r="K958" s="20" t="s">
        <v>350</v>
      </c>
      <c r="L958" s="26">
        <v>3</v>
      </c>
      <c r="M958" s="27">
        <v>2</v>
      </c>
      <c r="N958" s="27">
        <v>1</v>
      </c>
      <c r="O958" s="27">
        <v>2</v>
      </c>
      <c r="P958" s="25">
        <v>321</v>
      </c>
      <c r="Q958" s="28" t="s">
        <v>18</v>
      </c>
      <c r="R958" s="441">
        <v>52</v>
      </c>
      <c r="S958" s="674">
        <v>3500</v>
      </c>
      <c r="T958" s="674"/>
      <c r="U958" s="674">
        <v>3500</v>
      </c>
      <c r="V958" s="674">
        <v>3500</v>
      </c>
      <c r="W958" s="697">
        <v>3500</v>
      </c>
    </row>
    <row r="959" spans="2:23" ht="15" hidden="1" customHeight="1" x14ac:dyDescent="0.25">
      <c r="B959" s="97" t="s">
        <v>105</v>
      </c>
      <c r="C959" s="456" t="s">
        <v>310</v>
      </c>
      <c r="D959" s="11"/>
      <c r="E959" s="8" t="s">
        <v>6</v>
      </c>
      <c r="F959" s="10"/>
      <c r="G959" s="10"/>
      <c r="H959" s="9" t="s">
        <v>48</v>
      </c>
      <c r="I959" s="13" t="s">
        <v>9</v>
      </c>
      <c r="J959" s="29" t="s">
        <v>10</v>
      </c>
      <c r="K959" s="20" t="s">
        <v>350</v>
      </c>
      <c r="L959" s="31">
        <v>3</v>
      </c>
      <c r="M959" s="32">
        <v>2</v>
      </c>
      <c r="N959" s="32">
        <v>1</v>
      </c>
      <c r="O959" s="32">
        <v>3</v>
      </c>
      <c r="P959" s="33">
        <v>321</v>
      </c>
      <c r="Q959" s="34" t="s">
        <v>19</v>
      </c>
      <c r="R959" s="441">
        <v>52</v>
      </c>
      <c r="S959" s="674">
        <v>1000</v>
      </c>
      <c r="T959" s="674"/>
      <c r="U959" s="674">
        <v>2000</v>
      </c>
      <c r="V959" s="674">
        <v>2000</v>
      </c>
      <c r="W959" s="697">
        <v>2000</v>
      </c>
    </row>
    <row r="960" spans="2:23" ht="15" hidden="1" customHeight="1" x14ac:dyDescent="0.25">
      <c r="B960" s="97" t="s">
        <v>105</v>
      </c>
      <c r="C960" s="456" t="s">
        <v>310</v>
      </c>
      <c r="D960" s="11"/>
      <c r="E960" s="8" t="s">
        <v>6</v>
      </c>
      <c r="F960" s="10"/>
      <c r="G960" s="10"/>
      <c r="H960" s="9" t="s">
        <v>48</v>
      </c>
      <c r="I960" s="13" t="s">
        <v>9</v>
      </c>
      <c r="J960" s="19" t="s">
        <v>10</v>
      </c>
      <c r="K960" s="20" t="s">
        <v>350</v>
      </c>
      <c r="L960" s="20">
        <v>3</v>
      </c>
      <c r="M960" s="12">
        <v>2</v>
      </c>
      <c r="N960" s="12">
        <v>2</v>
      </c>
      <c r="O960" s="12">
        <v>1</v>
      </c>
      <c r="P960" s="25">
        <v>322</v>
      </c>
      <c r="Q960" s="34" t="s">
        <v>20</v>
      </c>
      <c r="R960" s="441">
        <v>52</v>
      </c>
      <c r="S960" s="674">
        <v>10000</v>
      </c>
      <c r="T960" s="674"/>
      <c r="U960" s="674">
        <v>10000</v>
      </c>
      <c r="V960" s="674">
        <v>10000</v>
      </c>
      <c r="W960" s="697">
        <v>10000</v>
      </c>
    </row>
    <row r="961" spans="2:23" ht="15" hidden="1" customHeight="1" x14ac:dyDescent="0.25">
      <c r="B961" s="97" t="s">
        <v>105</v>
      </c>
      <c r="C961" s="456" t="s">
        <v>310</v>
      </c>
      <c r="D961" s="11"/>
      <c r="E961" s="8" t="s">
        <v>6</v>
      </c>
      <c r="F961" s="10"/>
      <c r="G961" s="10"/>
      <c r="H961" s="9" t="s">
        <v>48</v>
      </c>
      <c r="I961" s="13" t="s">
        <v>9</v>
      </c>
      <c r="J961" s="19" t="s">
        <v>10</v>
      </c>
      <c r="K961" s="20" t="s">
        <v>350</v>
      </c>
      <c r="L961" s="35">
        <v>3</v>
      </c>
      <c r="M961" s="36">
        <v>2</v>
      </c>
      <c r="N961" s="36">
        <v>2</v>
      </c>
      <c r="O961" s="36">
        <v>2</v>
      </c>
      <c r="P961" s="25">
        <v>322</v>
      </c>
      <c r="Q961" s="37" t="s">
        <v>21</v>
      </c>
      <c r="R961" s="441">
        <v>52</v>
      </c>
      <c r="S961" s="674"/>
      <c r="T961" s="674"/>
      <c r="U961" s="674">
        <v>10000</v>
      </c>
      <c r="V961" s="674">
        <v>10000</v>
      </c>
      <c r="W961" s="697">
        <v>10000</v>
      </c>
    </row>
    <row r="962" spans="2:23" ht="15" hidden="1" customHeight="1" x14ac:dyDescent="0.25">
      <c r="B962" s="97" t="s">
        <v>105</v>
      </c>
      <c r="C962" s="456" t="s">
        <v>310</v>
      </c>
      <c r="D962" s="11"/>
      <c r="E962" s="8" t="s">
        <v>6</v>
      </c>
      <c r="F962" s="10"/>
      <c r="G962" s="10"/>
      <c r="H962" s="9" t="s">
        <v>48</v>
      </c>
      <c r="I962" s="13" t="s">
        <v>9</v>
      </c>
      <c r="J962" s="19" t="s">
        <v>10</v>
      </c>
      <c r="K962" s="20" t="s">
        <v>350</v>
      </c>
      <c r="L962" s="20">
        <v>3</v>
      </c>
      <c r="M962" s="12">
        <v>2</v>
      </c>
      <c r="N962" s="12">
        <v>2</v>
      </c>
      <c r="O962" s="12">
        <v>3</v>
      </c>
      <c r="P962" s="25">
        <v>322</v>
      </c>
      <c r="Q962" s="37" t="s">
        <v>22</v>
      </c>
      <c r="R962" s="441">
        <v>52</v>
      </c>
      <c r="S962" s="674">
        <v>10000</v>
      </c>
      <c r="T962" s="674"/>
      <c r="U962" s="674">
        <v>5000</v>
      </c>
      <c r="V962" s="674">
        <v>5000</v>
      </c>
      <c r="W962" s="697">
        <v>5000</v>
      </c>
    </row>
    <row r="963" spans="2:23" ht="15" hidden="1" customHeight="1" x14ac:dyDescent="0.25">
      <c r="B963" s="97" t="s">
        <v>105</v>
      </c>
      <c r="C963" s="456" t="s">
        <v>310</v>
      </c>
      <c r="D963" s="11"/>
      <c r="E963" s="8" t="s">
        <v>6</v>
      </c>
      <c r="F963" s="10"/>
      <c r="G963" s="10"/>
      <c r="H963" s="9" t="s">
        <v>48</v>
      </c>
      <c r="I963" s="13" t="s">
        <v>9</v>
      </c>
      <c r="J963" s="19" t="s">
        <v>10</v>
      </c>
      <c r="K963" s="20" t="s">
        <v>350</v>
      </c>
      <c r="L963" s="20">
        <v>3</v>
      </c>
      <c r="M963" s="12">
        <v>2</v>
      </c>
      <c r="N963" s="12">
        <v>2</v>
      </c>
      <c r="O963" s="38">
        <v>5</v>
      </c>
      <c r="P963" s="25">
        <v>322</v>
      </c>
      <c r="Q963" s="37" t="s">
        <v>23</v>
      </c>
      <c r="R963" s="441">
        <v>52</v>
      </c>
      <c r="S963" s="674">
        <v>5000</v>
      </c>
      <c r="T963" s="674"/>
      <c r="U963" s="674"/>
      <c r="V963" s="674"/>
      <c r="W963" s="697"/>
    </row>
    <row r="964" spans="2:23" ht="15" hidden="1" customHeight="1" x14ac:dyDescent="0.25">
      <c r="B964" s="97" t="s">
        <v>105</v>
      </c>
      <c r="C964" s="456" t="s">
        <v>310</v>
      </c>
      <c r="D964" s="11"/>
      <c r="E964" s="8" t="s">
        <v>6</v>
      </c>
      <c r="F964" s="10"/>
      <c r="G964" s="10"/>
      <c r="H964" s="9" t="s">
        <v>48</v>
      </c>
      <c r="I964" s="13" t="s">
        <v>9</v>
      </c>
      <c r="J964" s="19" t="s">
        <v>10</v>
      </c>
      <c r="K964" s="20" t="s">
        <v>350</v>
      </c>
      <c r="L964" s="20">
        <v>3</v>
      </c>
      <c r="M964" s="12">
        <v>2</v>
      </c>
      <c r="N964" s="12">
        <v>3</v>
      </c>
      <c r="O964" s="12">
        <v>1</v>
      </c>
      <c r="P964" s="25">
        <v>323</v>
      </c>
      <c r="Q964" s="37" t="s">
        <v>25</v>
      </c>
      <c r="R964" s="441">
        <v>52</v>
      </c>
      <c r="S964" s="674">
        <v>15000</v>
      </c>
      <c r="T964" s="674"/>
      <c r="U964" s="674">
        <v>15000</v>
      </c>
      <c r="V964" s="674">
        <v>15000</v>
      </c>
      <c r="W964" s="697">
        <v>15000</v>
      </c>
    </row>
    <row r="965" spans="2:23" ht="15" hidden="1" customHeight="1" x14ac:dyDescent="0.25">
      <c r="B965" s="97" t="s">
        <v>105</v>
      </c>
      <c r="C965" s="456" t="s">
        <v>310</v>
      </c>
      <c r="D965" s="11"/>
      <c r="E965" s="8" t="s">
        <v>6</v>
      </c>
      <c r="F965" s="10"/>
      <c r="G965" s="10"/>
      <c r="H965" s="9" t="s">
        <v>48</v>
      </c>
      <c r="I965" s="13" t="s">
        <v>9</v>
      </c>
      <c r="J965" s="29" t="s">
        <v>10</v>
      </c>
      <c r="K965" s="20" t="s">
        <v>350</v>
      </c>
      <c r="L965" s="656">
        <v>3</v>
      </c>
      <c r="M965" s="703">
        <v>2</v>
      </c>
      <c r="N965" s="703">
        <v>3</v>
      </c>
      <c r="O965" s="703">
        <v>2</v>
      </c>
      <c r="P965" s="699">
        <v>323</v>
      </c>
      <c r="Q965" s="72" t="s">
        <v>65</v>
      </c>
      <c r="R965" s="441">
        <v>52</v>
      </c>
      <c r="S965" s="674">
        <v>450000</v>
      </c>
      <c r="T965" s="674"/>
      <c r="U965" s="674">
        <v>520000</v>
      </c>
      <c r="V965" s="674">
        <v>520000</v>
      </c>
      <c r="W965" s="697">
        <v>520000</v>
      </c>
    </row>
    <row r="966" spans="2:23" ht="15" hidden="1" customHeight="1" x14ac:dyDescent="0.25">
      <c r="B966" s="97" t="s">
        <v>105</v>
      </c>
      <c r="C966" s="456" t="s">
        <v>310</v>
      </c>
      <c r="D966" s="11"/>
      <c r="E966" s="8" t="s">
        <v>6</v>
      </c>
      <c r="F966" s="10"/>
      <c r="G966" s="10"/>
      <c r="H966" s="9" t="s">
        <v>48</v>
      </c>
      <c r="I966" s="13" t="s">
        <v>9</v>
      </c>
      <c r="J966" s="19" t="s">
        <v>10</v>
      </c>
      <c r="K966" s="20" t="s">
        <v>350</v>
      </c>
      <c r="L966" s="20">
        <v>3</v>
      </c>
      <c r="M966" s="12">
        <v>2</v>
      </c>
      <c r="N966" s="12">
        <v>3</v>
      </c>
      <c r="O966" s="12">
        <v>3</v>
      </c>
      <c r="P966" s="25">
        <v>323</v>
      </c>
      <c r="Q966" s="37" t="s">
        <v>26</v>
      </c>
      <c r="R966" s="441">
        <v>52</v>
      </c>
      <c r="S966" s="674">
        <v>2000</v>
      </c>
      <c r="T966" s="674"/>
      <c r="U966" s="674">
        <v>2000</v>
      </c>
      <c r="V966" s="674">
        <v>2000</v>
      </c>
      <c r="W966" s="697">
        <v>2000</v>
      </c>
    </row>
    <row r="967" spans="2:23" ht="15" hidden="1" customHeight="1" x14ac:dyDescent="0.25">
      <c r="B967" s="97" t="s">
        <v>105</v>
      </c>
      <c r="C967" s="456" t="s">
        <v>310</v>
      </c>
      <c r="D967" s="11"/>
      <c r="E967" s="8" t="s">
        <v>6</v>
      </c>
      <c r="F967" s="10"/>
      <c r="G967" s="10"/>
      <c r="H967" s="9" t="s">
        <v>48</v>
      </c>
      <c r="I967" s="13" t="s">
        <v>9</v>
      </c>
      <c r="J967" s="19" t="s">
        <v>10</v>
      </c>
      <c r="K967" s="20" t="s">
        <v>350</v>
      </c>
      <c r="L967" s="20">
        <v>3</v>
      </c>
      <c r="M967" s="12">
        <v>2</v>
      </c>
      <c r="N967" s="12">
        <v>3</v>
      </c>
      <c r="O967" s="12">
        <v>4</v>
      </c>
      <c r="P967" s="25">
        <v>323</v>
      </c>
      <c r="Q967" s="37" t="s">
        <v>27</v>
      </c>
      <c r="R967" s="441">
        <v>52</v>
      </c>
      <c r="S967" s="674">
        <v>10000</v>
      </c>
      <c r="T967" s="674"/>
      <c r="U967" s="674">
        <v>10000</v>
      </c>
      <c r="V967" s="674">
        <v>10000</v>
      </c>
      <c r="W967" s="697">
        <v>10000</v>
      </c>
    </row>
    <row r="968" spans="2:23" ht="15" hidden="1" customHeight="1" x14ac:dyDescent="0.25">
      <c r="B968" s="97" t="s">
        <v>105</v>
      </c>
      <c r="C968" s="456" t="s">
        <v>310</v>
      </c>
      <c r="D968" s="11"/>
      <c r="E968" s="8" t="s">
        <v>6</v>
      </c>
      <c r="F968" s="10"/>
      <c r="G968" s="10"/>
      <c r="H968" s="9" t="s">
        <v>48</v>
      </c>
      <c r="I968" s="13" t="s">
        <v>9</v>
      </c>
      <c r="J968" s="19" t="s">
        <v>10</v>
      </c>
      <c r="K968" s="20" t="s">
        <v>350</v>
      </c>
      <c r="L968" s="20">
        <v>3</v>
      </c>
      <c r="M968" s="12">
        <v>2</v>
      </c>
      <c r="N968" s="12">
        <v>3</v>
      </c>
      <c r="O968" s="12">
        <v>7</v>
      </c>
      <c r="P968" s="25">
        <v>323</v>
      </c>
      <c r="Q968" s="37" t="s">
        <v>30</v>
      </c>
      <c r="R968" s="441">
        <v>52</v>
      </c>
      <c r="S968" s="674">
        <v>150000</v>
      </c>
      <c r="T968" s="674"/>
      <c r="U968" s="674">
        <v>252000</v>
      </c>
      <c r="V968" s="674">
        <v>252000</v>
      </c>
      <c r="W968" s="697">
        <v>252000</v>
      </c>
    </row>
    <row r="969" spans="2:23" ht="15" hidden="1" customHeight="1" x14ac:dyDescent="0.25">
      <c r="B969" s="97" t="s">
        <v>105</v>
      </c>
      <c r="C969" s="456" t="s">
        <v>310</v>
      </c>
      <c r="D969" s="11"/>
      <c r="E969" s="8" t="s">
        <v>6</v>
      </c>
      <c r="F969" s="10"/>
      <c r="G969" s="10"/>
      <c r="H969" s="9" t="s">
        <v>48</v>
      </c>
      <c r="I969" s="13" t="s">
        <v>9</v>
      </c>
      <c r="J969" s="29" t="s">
        <v>10</v>
      </c>
      <c r="K969" s="20" t="s">
        <v>350</v>
      </c>
      <c r="L969" s="30">
        <v>3</v>
      </c>
      <c r="M969" s="640">
        <v>2</v>
      </c>
      <c r="N969" s="640">
        <v>3</v>
      </c>
      <c r="O969" s="640">
        <v>8</v>
      </c>
      <c r="P969" s="33">
        <v>323</v>
      </c>
      <c r="Q969" s="34" t="s">
        <v>38</v>
      </c>
      <c r="R969" s="441">
        <v>52</v>
      </c>
      <c r="S969" s="674">
        <v>30000</v>
      </c>
      <c r="T969" s="674"/>
      <c r="U969" s="674">
        <v>35000</v>
      </c>
      <c r="V969" s="674">
        <v>35000</v>
      </c>
      <c r="W969" s="697">
        <v>35000</v>
      </c>
    </row>
    <row r="970" spans="2:23" ht="15" hidden="1" customHeight="1" x14ac:dyDescent="0.25">
      <c r="B970" s="97" t="s">
        <v>105</v>
      </c>
      <c r="C970" s="456" t="s">
        <v>310</v>
      </c>
      <c r="D970" s="11"/>
      <c r="E970" s="8" t="s">
        <v>6</v>
      </c>
      <c r="F970" s="10"/>
      <c r="G970" s="10"/>
      <c r="H970" s="9" t="s">
        <v>48</v>
      </c>
      <c r="I970" s="13" t="s">
        <v>9</v>
      </c>
      <c r="J970" s="19" t="s">
        <v>10</v>
      </c>
      <c r="K970" s="20" t="s">
        <v>350</v>
      </c>
      <c r="L970" s="20">
        <v>3</v>
      </c>
      <c r="M970" s="12">
        <v>2</v>
      </c>
      <c r="N970" s="12">
        <v>3</v>
      </c>
      <c r="O970" s="12">
        <v>9</v>
      </c>
      <c r="P970" s="25">
        <v>323</v>
      </c>
      <c r="Q970" s="37" t="s">
        <v>31</v>
      </c>
      <c r="R970" s="441">
        <v>52</v>
      </c>
      <c r="S970" s="674">
        <v>58000</v>
      </c>
      <c r="T970" s="674"/>
      <c r="U970" s="674">
        <v>160000</v>
      </c>
      <c r="V970" s="674">
        <v>160000</v>
      </c>
      <c r="W970" s="697">
        <v>160000</v>
      </c>
    </row>
    <row r="971" spans="2:23" ht="15" hidden="1" customHeight="1" x14ac:dyDescent="0.25">
      <c r="B971" s="97" t="s">
        <v>105</v>
      </c>
      <c r="C971" s="456" t="s">
        <v>310</v>
      </c>
      <c r="D971" s="11"/>
      <c r="E971" s="8" t="s">
        <v>6</v>
      </c>
      <c r="F971" s="10"/>
      <c r="G971" s="10"/>
      <c r="H971" s="9" t="s">
        <v>48</v>
      </c>
      <c r="I971" s="13" t="s">
        <v>9</v>
      </c>
      <c r="J971" s="29" t="s">
        <v>10</v>
      </c>
      <c r="K971" s="20" t="s">
        <v>350</v>
      </c>
      <c r="L971" s="30">
        <v>3</v>
      </c>
      <c r="M971" s="640">
        <v>2</v>
      </c>
      <c r="N971" s="640">
        <v>4</v>
      </c>
      <c r="O971" s="640">
        <v>1</v>
      </c>
      <c r="P971" s="33">
        <v>324</v>
      </c>
      <c r="Q971" s="72" t="s">
        <v>47</v>
      </c>
      <c r="R971" s="441">
        <v>52</v>
      </c>
      <c r="S971" s="674">
        <v>6672</v>
      </c>
      <c r="T971" s="674"/>
      <c r="U971" s="674"/>
      <c r="V971" s="674"/>
      <c r="W971" s="697"/>
    </row>
    <row r="972" spans="2:23" ht="15" hidden="1" customHeight="1" x14ac:dyDescent="0.25">
      <c r="B972" s="97" t="s">
        <v>105</v>
      </c>
      <c r="C972" s="456" t="s">
        <v>310</v>
      </c>
      <c r="D972" s="11"/>
      <c r="E972" s="8" t="s">
        <v>6</v>
      </c>
      <c r="F972" s="10"/>
      <c r="G972" s="10"/>
      <c r="H972" s="9" t="s">
        <v>48</v>
      </c>
      <c r="I972" s="13" t="s">
        <v>9</v>
      </c>
      <c r="J972" s="19" t="s">
        <v>10</v>
      </c>
      <c r="K972" s="20" t="s">
        <v>350</v>
      </c>
      <c r="L972" s="20">
        <v>3</v>
      </c>
      <c r="M972" s="12">
        <v>2</v>
      </c>
      <c r="N972" s="12">
        <v>9</v>
      </c>
      <c r="O972" s="12">
        <v>3</v>
      </c>
      <c r="P972" s="25">
        <v>329</v>
      </c>
      <c r="Q972" s="24" t="s">
        <v>32</v>
      </c>
      <c r="R972" s="441">
        <v>52</v>
      </c>
      <c r="S972" s="674">
        <v>5000</v>
      </c>
      <c r="T972" s="674"/>
      <c r="U972" s="674">
        <v>5000</v>
      </c>
      <c r="V972" s="674">
        <v>5000</v>
      </c>
      <c r="W972" s="697">
        <v>5000</v>
      </c>
    </row>
    <row r="973" spans="2:23" ht="15" hidden="1" customHeight="1" x14ac:dyDescent="0.25">
      <c r="B973" s="97" t="s">
        <v>105</v>
      </c>
      <c r="C973" s="456" t="s">
        <v>310</v>
      </c>
      <c r="D973" s="11"/>
      <c r="E973" s="8" t="s">
        <v>6</v>
      </c>
      <c r="F973" s="10"/>
      <c r="G973" s="10"/>
      <c r="H973" s="9" t="s">
        <v>48</v>
      </c>
      <c r="I973" s="13" t="s">
        <v>9</v>
      </c>
      <c r="J973" s="29" t="s">
        <v>10</v>
      </c>
      <c r="K973" s="20" t="s">
        <v>350</v>
      </c>
      <c r="L973" s="30">
        <v>3</v>
      </c>
      <c r="M973" s="640">
        <v>2</v>
      </c>
      <c r="N973" s="640">
        <v>9</v>
      </c>
      <c r="O973" s="640">
        <v>9</v>
      </c>
      <c r="P973" s="33">
        <v>329</v>
      </c>
      <c r="Q973" s="34" t="s">
        <v>84</v>
      </c>
      <c r="R973" s="441">
        <v>52</v>
      </c>
      <c r="S973" s="674">
        <v>5000</v>
      </c>
      <c r="T973" s="674"/>
      <c r="U973" s="674">
        <v>5000</v>
      </c>
      <c r="V973" s="674">
        <v>5000</v>
      </c>
      <c r="W973" s="697">
        <v>5000</v>
      </c>
    </row>
    <row r="974" spans="2:23" ht="15" hidden="1" customHeight="1" x14ac:dyDescent="0.25">
      <c r="B974" s="97" t="s">
        <v>105</v>
      </c>
      <c r="C974" s="456" t="s">
        <v>310</v>
      </c>
      <c r="D974" s="11"/>
      <c r="E974" s="8" t="s">
        <v>6</v>
      </c>
      <c r="F974" s="10"/>
      <c r="G974" s="10"/>
      <c r="H974" s="9" t="s">
        <v>48</v>
      </c>
      <c r="I974" s="13" t="s">
        <v>9</v>
      </c>
      <c r="J974" s="19" t="s">
        <v>10</v>
      </c>
      <c r="K974" s="20" t="s">
        <v>350</v>
      </c>
      <c r="L974" s="20">
        <v>3</v>
      </c>
      <c r="M974" s="12">
        <v>4</v>
      </c>
      <c r="N974" s="12">
        <v>3</v>
      </c>
      <c r="O974" s="12">
        <v>1</v>
      </c>
      <c r="P974" s="25">
        <v>343</v>
      </c>
      <c r="Q974" s="24" t="s">
        <v>33</v>
      </c>
      <c r="R974" s="441">
        <v>52</v>
      </c>
      <c r="S974" s="674">
        <v>2000</v>
      </c>
      <c r="T974" s="674"/>
      <c r="U974" s="674">
        <v>2000</v>
      </c>
      <c r="V974" s="674">
        <v>2000</v>
      </c>
      <c r="W974" s="697">
        <v>2000</v>
      </c>
    </row>
    <row r="975" spans="2:23" ht="14.25" hidden="1" customHeight="1" x14ac:dyDescent="0.25">
      <c r="B975" s="456"/>
      <c r="C975" s="7"/>
      <c r="D975" s="11"/>
      <c r="E975" s="8"/>
      <c r="F975" s="13"/>
      <c r="G975" s="13"/>
      <c r="H975" s="9"/>
      <c r="I975" s="13"/>
      <c r="J975" s="831"/>
      <c r="K975" s="832"/>
      <c r="L975" s="702"/>
      <c r="M975" s="702"/>
      <c r="N975" s="702"/>
      <c r="O975" s="702"/>
      <c r="P975" s="702"/>
      <c r="Q975" s="833"/>
      <c r="R975" s="834"/>
      <c r="S975" s="830"/>
      <c r="T975" s="830"/>
      <c r="U975" s="830"/>
      <c r="V975" s="830"/>
      <c r="W975" s="830"/>
    </row>
    <row r="976" spans="2:23" ht="15" hidden="1" customHeight="1" x14ac:dyDescent="0.25"/>
    <row r="977" spans="2:23" ht="21" hidden="1" customHeight="1" x14ac:dyDescent="0.25">
      <c r="B977" s="509" t="s">
        <v>105</v>
      </c>
      <c r="C977" s="509" t="s">
        <v>5</v>
      </c>
      <c r="D977" s="510"/>
      <c r="E977" s="511"/>
      <c r="F977" s="511"/>
      <c r="G977" s="511"/>
      <c r="H977" s="511"/>
      <c r="I977" s="489"/>
      <c r="J977" s="512"/>
      <c r="K977" s="512"/>
      <c r="L977" s="504">
        <v>3</v>
      </c>
      <c r="M977" s="504">
        <v>1</v>
      </c>
      <c r="N977" s="504">
        <v>1</v>
      </c>
      <c r="O977" s="512"/>
      <c r="P977" s="512">
        <v>311</v>
      </c>
      <c r="Q977" s="512" t="s">
        <v>200</v>
      </c>
      <c r="R977" s="478">
        <v>11</v>
      </c>
      <c r="S977" s="562">
        <f>S57+S58</f>
        <v>41500000</v>
      </c>
      <c r="T977" s="707">
        <f>T57+T58</f>
        <v>33335860</v>
      </c>
      <c r="U977" s="707">
        <f>U57+U58</f>
        <v>43063750</v>
      </c>
      <c r="V977" s="707">
        <f t="shared" ref="V977:W977" si="565">V57+V58</f>
        <v>43100000</v>
      </c>
      <c r="W977" s="707">
        <f t="shared" si="565"/>
        <v>43130000</v>
      </c>
    </row>
    <row r="978" spans="2:23" ht="21" hidden="1" customHeight="1" x14ac:dyDescent="0.25">
      <c r="B978" s="509" t="s">
        <v>105</v>
      </c>
      <c r="C978" s="509" t="s">
        <v>5</v>
      </c>
      <c r="D978" s="510"/>
      <c r="E978" s="511"/>
      <c r="F978" s="511"/>
      <c r="G978" s="511"/>
      <c r="H978" s="511"/>
      <c r="I978" s="489"/>
      <c r="J978" s="512"/>
      <c r="K978" s="512"/>
      <c r="L978" s="504">
        <v>3</v>
      </c>
      <c r="M978" s="504">
        <v>1</v>
      </c>
      <c r="N978" s="504">
        <v>1</v>
      </c>
      <c r="O978" s="512"/>
      <c r="P978" s="512">
        <v>311</v>
      </c>
      <c r="Q978" s="512" t="s">
        <v>200</v>
      </c>
      <c r="R978" s="809">
        <v>12</v>
      </c>
      <c r="S978" s="562">
        <f>S313+S314</f>
        <v>423750</v>
      </c>
      <c r="T978" s="707">
        <f>T313+T314</f>
        <v>190643</v>
      </c>
      <c r="U978" s="707">
        <f>U313+U314</f>
        <v>660000</v>
      </c>
      <c r="V978" s="707">
        <f t="shared" ref="V978:W978" si="566">V313+V314</f>
        <v>797000</v>
      </c>
      <c r="W978" s="707">
        <f t="shared" si="566"/>
        <v>797000</v>
      </c>
    </row>
    <row r="979" spans="2:23" ht="21" hidden="1" customHeight="1" x14ac:dyDescent="0.25">
      <c r="B979" s="509" t="s">
        <v>105</v>
      </c>
      <c r="C979" s="509" t="s">
        <v>5</v>
      </c>
      <c r="D979" s="510"/>
      <c r="E979" s="511"/>
      <c r="F979" s="511"/>
      <c r="G979" s="511"/>
      <c r="H979" s="511"/>
      <c r="I979" s="489"/>
      <c r="J979" s="512"/>
      <c r="K979" s="512"/>
      <c r="L979" s="504">
        <v>3</v>
      </c>
      <c r="M979" s="504">
        <v>1</v>
      </c>
      <c r="N979" s="504">
        <v>1</v>
      </c>
      <c r="O979" s="512"/>
      <c r="P979" s="512">
        <v>311</v>
      </c>
      <c r="Q979" s="512" t="s">
        <v>200</v>
      </c>
      <c r="R979" s="480">
        <v>43</v>
      </c>
      <c r="S979" s="479">
        <f>S137+S189+S190</f>
        <v>450000</v>
      </c>
      <c r="T979" s="479">
        <f>T137+T189+T190</f>
        <v>93154</v>
      </c>
      <c r="U979" s="479">
        <f>U137+U189+U190</f>
        <v>210000</v>
      </c>
      <c r="V979" s="479">
        <f t="shared" ref="V979:W979" si="567">V137+V189+V190</f>
        <v>450000</v>
      </c>
      <c r="W979" s="479">
        <f t="shared" si="567"/>
        <v>450000</v>
      </c>
    </row>
    <row r="980" spans="2:23" ht="21" hidden="1" customHeight="1" x14ac:dyDescent="0.25">
      <c r="B980" s="509" t="s">
        <v>105</v>
      </c>
      <c r="C980" s="509" t="s">
        <v>5</v>
      </c>
      <c r="D980" s="510"/>
      <c r="E980" s="511"/>
      <c r="F980" s="511"/>
      <c r="G980" s="511"/>
      <c r="H980" s="511"/>
      <c r="I980" s="489"/>
      <c r="J980" s="512"/>
      <c r="K980" s="512"/>
      <c r="L980" s="504">
        <v>3</v>
      </c>
      <c r="M980" s="504">
        <v>1</v>
      </c>
      <c r="N980" s="504">
        <v>1</v>
      </c>
      <c r="O980" s="512"/>
      <c r="P980" s="512">
        <v>311</v>
      </c>
      <c r="Q980" s="512" t="s">
        <v>200</v>
      </c>
      <c r="R980" s="810">
        <v>563</v>
      </c>
      <c r="S980" s="479">
        <f>S339+S340</f>
        <v>2401250</v>
      </c>
      <c r="T980" s="479">
        <f>T339+T340</f>
        <v>1080311</v>
      </c>
      <c r="U980" s="479">
        <f>U339+U340</f>
        <v>3735000</v>
      </c>
      <c r="V980" s="479">
        <f t="shared" ref="V980:W980" si="568">V339+V340</f>
        <v>4535000</v>
      </c>
      <c r="W980" s="479">
        <f t="shared" si="568"/>
        <v>4535000</v>
      </c>
    </row>
    <row r="981" spans="2:23" ht="21" hidden="1" customHeight="1" x14ac:dyDescent="0.25">
      <c r="B981" s="725" t="s">
        <v>105</v>
      </c>
      <c r="C981" s="725" t="s">
        <v>275</v>
      </c>
      <c r="D981" s="510"/>
      <c r="E981" s="511"/>
      <c r="F981" s="511"/>
      <c r="G981" s="511"/>
      <c r="H981" s="511"/>
      <c r="I981" s="489"/>
      <c r="J981" s="726"/>
      <c r="K981" s="726"/>
      <c r="L981" s="727">
        <v>3</v>
      </c>
      <c r="M981" s="727">
        <v>1</v>
      </c>
      <c r="N981" s="727">
        <v>1</v>
      </c>
      <c r="O981" s="726"/>
      <c r="P981" s="726">
        <v>311</v>
      </c>
      <c r="Q981" s="726" t="s">
        <v>200</v>
      </c>
      <c r="R981" s="505">
        <v>11</v>
      </c>
      <c r="S981" s="562">
        <f t="shared" ref="S981:T981" si="569">S390+S391</f>
        <v>2450000</v>
      </c>
      <c r="T981" s="707">
        <f t="shared" si="569"/>
        <v>1763614</v>
      </c>
      <c r="U981" s="707">
        <f>U390+U391</f>
        <v>2613000</v>
      </c>
      <c r="V981" s="707">
        <f t="shared" ref="V981:W981" si="570">V390+V391</f>
        <v>2603000</v>
      </c>
      <c r="W981" s="707">
        <f t="shared" si="570"/>
        <v>2663000</v>
      </c>
    </row>
    <row r="982" spans="2:23" ht="21" hidden="1" customHeight="1" x14ac:dyDescent="0.25">
      <c r="B982" s="725" t="s">
        <v>105</v>
      </c>
      <c r="C982" s="725" t="s">
        <v>275</v>
      </c>
      <c r="D982" s="510"/>
      <c r="E982" s="511"/>
      <c r="F982" s="511"/>
      <c r="G982" s="511"/>
      <c r="H982" s="511"/>
      <c r="I982" s="489"/>
      <c r="J982" s="726"/>
      <c r="K982" s="726"/>
      <c r="L982" s="727">
        <v>3</v>
      </c>
      <c r="M982" s="727">
        <v>1</v>
      </c>
      <c r="N982" s="727">
        <v>1</v>
      </c>
      <c r="O982" s="726"/>
      <c r="P982" s="726">
        <v>311</v>
      </c>
      <c r="Q982" s="726" t="s">
        <v>200</v>
      </c>
      <c r="R982" s="809">
        <v>12</v>
      </c>
      <c r="S982" s="562"/>
      <c r="T982" s="707"/>
      <c r="U982" s="707">
        <f>U461</f>
        <v>140000</v>
      </c>
      <c r="V982" s="707">
        <f t="shared" ref="V982:W982" si="571">V461</f>
        <v>162000</v>
      </c>
      <c r="W982" s="707">
        <f t="shared" si="571"/>
        <v>32000</v>
      </c>
    </row>
    <row r="983" spans="2:23" ht="21" hidden="1" customHeight="1" x14ac:dyDescent="0.25">
      <c r="B983" s="725" t="s">
        <v>105</v>
      </c>
      <c r="C983" s="725" t="s">
        <v>275</v>
      </c>
      <c r="D983" s="510"/>
      <c r="E983" s="511"/>
      <c r="F983" s="511"/>
      <c r="G983" s="511"/>
      <c r="H983" s="511"/>
      <c r="I983" s="489"/>
      <c r="J983" s="726"/>
      <c r="K983" s="726"/>
      <c r="L983" s="727">
        <v>3</v>
      </c>
      <c r="M983" s="727">
        <v>1</v>
      </c>
      <c r="N983" s="727">
        <v>1</v>
      </c>
      <c r="O983" s="726"/>
      <c r="P983" s="726">
        <v>311</v>
      </c>
      <c r="Q983" s="726" t="s">
        <v>200</v>
      </c>
      <c r="R983" s="1046">
        <v>564</v>
      </c>
      <c r="S983" s="562"/>
      <c r="T983" s="707"/>
      <c r="U983" s="707">
        <f>U466</f>
        <v>70000</v>
      </c>
      <c r="V983" s="707">
        <f t="shared" ref="V983:W983" si="572">V466</f>
        <v>90000</v>
      </c>
      <c r="W983" s="707">
        <f t="shared" si="572"/>
        <v>20000</v>
      </c>
    </row>
    <row r="984" spans="2:23" ht="21" hidden="1" customHeight="1" x14ac:dyDescent="0.25">
      <c r="B984" s="796" t="s">
        <v>105</v>
      </c>
      <c r="C984" s="796" t="s">
        <v>289</v>
      </c>
      <c r="D984" s="510"/>
      <c r="E984" s="511"/>
      <c r="F984" s="511"/>
      <c r="G984" s="511"/>
      <c r="H984" s="511"/>
      <c r="I984" s="489"/>
      <c r="J984" s="797"/>
      <c r="K984" s="797"/>
      <c r="L984" s="798">
        <v>3</v>
      </c>
      <c r="M984" s="798">
        <v>1</v>
      </c>
      <c r="N984" s="798">
        <v>1</v>
      </c>
      <c r="O984" s="797"/>
      <c r="P984" s="797">
        <v>311</v>
      </c>
      <c r="Q984" s="797" t="s">
        <v>200</v>
      </c>
      <c r="R984" s="480">
        <v>43</v>
      </c>
      <c r="S984" s="562">
        <f t="shared" ref="S984:T984" si="573">S486+S487</f>
        <v>17090000</v>
      </c>
      <c r="T984" s="707">
        <f t="shared" si="573"/>
        <v>0</v>
      </c>
      <c r="U984" s="707">
        <f>U486+U487</f>
        <v>15381000</v>
      </c>
      <c r="V984" s="707">
        <f t="shared" ref="V984:W984" si="574">V486+V487</f>
        <v>13842900</v>
      </c>
      <c r="W984" s="707">
        <f t="shared" si="574"/>
        <v>13842900</v>
      </c>
    </row>
    <row r="985" spans="2:23" ht="21" hidden="1" customHeight="1" x14ac:dyDescent="0.25">
      <c r="B985" s="514" t="s">
        <v>105</v>
      </c>
      <c r="C985" s="514" t="s">
        <v>116</v>
      </c>
      <c r="D985" s="510"/>
      <c r="E985" s="511"/>
      <c r="F985" s="511"/>
      <c r="G985" s="511"/>
      <c r="H985" s="511"/>
      <c r="I985" s="489"/>
      <c r="J985" s="515"/>
      <c r="K985" s="515"/>
      <c r="L985" s="494">
        <v>3</v>
      </c>
      <c r="M985" s="494">
        <v>1</v>
      </c>
      <c r="N985" s="494">
        <v>1</v>
      </c>
      <c r="O985" s="515"/>
      <c r="P985" s="515">
        <v>311</v>
      </c>
      <c r="Q985" s="515" t="s">
        <v>200</v>
      </c>
      <c r="R985" s="505">
        <v>11</v>
      </c>
      <c r="S985" s="562">
        <f t="shared" ref="S985:T985" si="575">S538+S539+S540</f>
        <v>6935200</v>
      </c>
      <c r="T985" s="707">
        <f t="shared" si="575"/>
        <v>5392314</v>
      </c>
      <c r="U985" s="707">
        <f>U538+U539+U540</f>
        <v>6985200</v>
      </c>
      <c r="V985" s="707">
        <f t="shared" ref="V985:W985" si="576">V538+V539+V540</f>
        <v>7335200</v>
      </c>
      <c r="W985" s="707">
        <f t="shared" si="576"/>
        <v>7385200</v>
      </c>
    </row>
    <row r="986" spans="2:23" ht="21" hidden="1" customHeight="1" x14ac:dyDescent="0.25">
      <c r="B986" s="514" t="s">
        <v>105</v>
      </c>
      <c r="C986" s="514" t="s">
        <v>116</v>
      </c>
      <c r="D986" s="510"/>
      <c r="E986" s="511"/>
      <c r="F986" s="511"/>
      <c r="G986" s="511"/>
      <c r="H986" s="511"/>
      <c r="I986" s="489"/>
      <c r="J986" s="515"/>
      <c r="K986" s="515"/>
      <c r="L986" s="494">
        <v>3</v>
      </c>
      <c r="M986" s="494">
        <v>1</v>
      </c>
      <c r="N986" s="494">
        <v>1</v>
      </c>
      <c r="O986" s="515"/>
      <c r="P986" s="515">
        <v>311</v>
      </c>
      <c r="Q986" s="515" t="s">
        <v>200</v>
      </c>
      <c r="R986" s="891">
        <v>51</v>
      </c>
      <c r="S986" s="562">
        <f t="shared" ref="S986:T986" si="577">S654</f>
        <v>0</v>
      </c>
      <c r="T986" s="707">
        <f t="shared" si="577"/>
        <v>0</v>
      </c>
      <c r="U986" s="707">
        <f>U654</f>
        <v>0</v>
      </c>
      <c r="V986" s="707">
        <f t="shared" ref="V986:W986" si="578">V654</f>
        <v>0</v>
      </c>
      <c r="W986" s="707">
        <f t="shared" si="578"/>
        <v>0</v>
      </c>
    </row>
    <row r="987" spans="2:23" ht="21" hidden="1" customHeight="1" x14ac:dyDescent="0.25">
      <c r="B987" s="516" t="s">
        <v>105</v>
      </c>
      <c r="C987" s="516" t="s">
        <v>150</v>
      </c>
      <c r="D987" s="510"/>
      <c r="E987" s="511"/>
      <c r="F987" s="511"/>
      <c r="G987" s="511"/>
      <c r="H987" s="511"/>
      <c r="I987" s="489"/>
      <c r="J987" s="517"/>
      <c r="K987" s="517"/>
      <c r="L987" s="506">
        <v>3</v>
      </c>
      <c r="M987" s="506">
        <v>1</v>
      </c>
      <c r="N987" s="506">
        <v>1</v>
      </c>
      <c r="O987" s="517"/>
      <c r="P987" s="517">
        <v>311</v>
      </c>
      <c r="Q987" s="517" t="s">
        <v>200</v>
      </c>
      <c r="R987" s="478">
        <v>11</v>
      </c>
      <c r="S987" s="562">
        <f>S689+S691+S692+S828+S912+S916</f>
        <v>80181000</v>
      </c>
      <c r="T987" s="707">
        <f t="shared" ref="T987" si="579">T689+T691+T692+T828+T912+T916</f>
        <v>0</v>
      </c>
      <c r="U987" s="707">
        <f>U689+U691+U692+U828+U912+U916</f>
        <v>87235000</v>
      </c>
      <c r="V987" s="707">
        <f t="shared" ref="V987:W987" si="580">V689+V691+V692+V828+V912+V916</f>
        <v>87110000</v>
      </c>
      <c r="W987" s="707">
        <f t="shared" si="580"/>
        <v>87210000</v>
      </c>
    </row>
    <row r="988" spans="2:23" ht="21" hidden="1" customHeight="1" x14ac:dyDescent="0.25">
      <c r="B988" s="516" t="s">
        <v>105</v>
      </c>
      <c r="C988" s="516" t="s">
        <v>150</v>
      </c>
      <c r="D988" s="510"/>
      <c r="E988" s="511"/>
      <c r="F988" s="511"/>
      <c r="G988" s="511"/>
      <c r="H988" s="511"/>
      <c r="I988" s="489"/>
      <c r="J988" s="517"/>
      <c r="K988" s="517"/>
      <c r="L988" s="506">
        <v>3</v>
      </c>
      <c r="M988" s="506">
        <v>1</v>
      </c>
      <c r="N988" s="506">
        <v>1</v>
      </c>
      <c r="O988" s="517"/>
      <c r="P988" s="517">
        <v>311</v>
      </c>
      <c r="Q988" s="517" t="s">
        <v>200</v>
      </c>
      <c r="R988" s="480">
        <v>43</v>
      </c>
      <c r="S988" s="562">
        <f>S881</f>
        <v>0</v>
      </c>
      <c r="T988" s="707">
        <f t="shared" ref="T988" si="581">T881</f>
        <v>0</v>
      </c>
      <c r="U988" s="707">
        <f>U881</f>
        <v>0</v>
      </c>
      <c r="V988" s="707">
        <f t="shared" ref="V988:W988" si="582">V881</f>
        <v>0</v>
      </c>
      <c r="W988" s="707">
        <f t="shared" si="582"/>
        <v>0</v>
      </c>
    </row>
    <row r="989" spans="2:23" ht="21" hidden="1" customHeight="1" x14ac:dyDescent="0.25">
      <c r="B989" s="888" t="s">
        <v>105</v>
      </c>
      <c r="C989" s="888" t="s">
        <v>310</v>
      </c>
      <c r="D989" s="510"/>
      <c r="E989" s="511"/>
      <c r="F989" s="511"/>
      <c r="G989" s="511"/>
      <c r="H989" s="511"/>
      <c r="I989" s="489"/>
      <c r="J989" s="888"/>
      <c r="K989" s="888"/>
      <c r="L989" s="888">
        <v>3</v>
      </c>
      <c r="M989" s="888">
        <v>1</v>
      </c>
      <c r="N989" s="888">
        <v>1</v>
      </c>
      <c r="O989" s="888"/>
      <c r="P989" s="888">
        <v>311</v>
      </c>
      <c r="Q989" s="889" t="s">
        <v>200</v>
      </c>
      <c r="R989" s="505">
        <v>11</v>
      </c>
      <c r="S989" s="562">
        <f>S934</f>
        <v>200000</v>
      </c>
      <c r="T989" s="707">
        <f t="shared" ref="T989" si="583">T934</f>
        <v>0</v>
      </c>
      <c r="U989" s="707">
        <f>U934</f>
        <v>219184</v>
      </c>
      <c r="V989" s="707">
        <f t="shared" ref="V989:W989" si="584">V934</f>
        <v>220000</v>
      </c>
      <c r="W989" s="707">
        <f t="shared" si="584"/>
        <v>220000</v>
      </c>
    </row>
    <row r="990" spans="2:23" ht="21" hidden="1" customHeight="1" x14ac:dyDescent="0.25">
      <c r="B990" s="888" t="s">
        <v>105</v>
      </c>
      <c r="C990" s="888" t="s">
        <v>310</v>
      </c>
      <c r="D990" s="510"/>
      <c r="E990" s="511"/>
      <c r="F990" s="511"/>
      <c r="G990" s="511"/>
      <c r="H990" s="511"/>
      <c r="I990" s="489"/>
      <c r="J990" s="888"/>
      <c r="K990" s="888"/>
      <c r="L990" s="888">
        <v>3</v>
      </c>
      <c r="M990" s="888">
        <v>1</v>
      </c>
      <c r="N990" s="888">
        <v>1</v>
      </c>
      <c r="O990" s="888"/>
      <c r="P990" s="888">
        <v>311</v>
      </c>
      <c r="Q990" s="889" t="s">
        <v>200</v>
      </c>
      <c r="R990" s="484">
        <v>52</v>
      </c>
      <c r="S990" s="562">
        <f>S954</f>
        <v>200000</v>
      </c>
      <c r="T990" s="707">
        <f t="shared" ref="T990" si="585">T954</f>
        <v>0</v>
      </c>
      <c r="U990" s="707">
        <f>U954</f>
        <v>200000</v>
      </c>
      <c r="V990" s="707">
        <f t="shared" ref="V990:W990" si="586">V954</f>
        <v>200000</v>
      </c>
      <c r="W990" s="707">
        <f t="shared" si="586"/>
        <v>200000</v>
      </c>
    </row>
    <row r="991" spans="2:23" ht="15" hidden="1" customHeight="1" x14ac:dyDescent="0.25">
      <c r="B991" s="518" t="s">
        <v>105</v>
      </c>
      <c r="C991" s="518"/>
      <c r="D991" s="476"/>
      <c r="E991" s="511"/>
      <c r="F991" s="511"/>
      <c r="G991" s="511"/>
      <c r="H991" s="511"/>
      <c r="I991" s="489"/>
      <c r="J991" s="476" t="s">
        <v>201</v>
      </c>
      <c r="K991" s="476"/>
      <c r="L991" s="477">
        <v>3</v>
      </c>
      <c r="M991" s="477">
        <v>1</v>
      </c>
      <c r="N991" s="477">
        <v>1</v>
      </c>
      <c r="O991" s="476"/>
      <c r="P991" s="476">
        <v>311</v>
      </c>
      <c r="Q991" s="476" t="s">
        <v>200</v>
      </c>
      <c r="R991" s="478">
        <v>11</v>
      </c>
      <c r="S991" s="479">
        <f>S977+S985+S987+S981+S989</f>
        <v>131266200</v>
      </c>
      <c r="T991" s="479">
        <f t="shared" ref="T991" si="587">T977+T985+T987+T981+T989</f>
        <v>40491788</v>
      </c>
      <c r="U991" s="479">
        <f>U977+U985+U987+U981+U989</f>
        <v>140116134</v>
      </c>
      <c r="V991" s="479">
        <f t="shared" ref="V991:W991" si="588">V977+V985+V987+V981+V989</f>
        <v>140368200</v>
      </c>
      <c r="W991" s="479">
        <f t="shared" si="588"/>
        <v>140608200</v>
      </c>
    </row>
    <row r="992" spans="2:23" ht="15" hidden="1" customHeight="1" x14ac:dyDescent="0.25">
      <c r="B992" s="518" t="s">
        <v>105</v>
      </c>
      <c r="C992" s="518"/>
      <c r="D992" s="476"/>
      <c r="E992" s="511"/>
      <c r="F992" s="511"/>
      <c r="G992" s="511"/>
      <c r="H992" s="511"/>
      <c r="I992" s="489"/>
      <c r="J992" s="476" t="s">
        <v>201</v>
      </c>
      <c r="K992" s="476"/>
      <c r="L992" s="477">
        <v>3</v>
      </c>
      <c r="M992" s="477">
        <v>1</v>
      </c>
      <c r="N992" s="477">
        <v>1</v>
      </c>
      <c r="O992" s="476"/>
      <c r="P992" s="476">
        <v>311</v>
      </c>
      <c r="Q992" s="476" t="s">
        <v>200</v>
      </c>
      <c r="R992" s="809">
        <v>12</v>
      </c>
      <c r="S992" s="479">
        <f>S978</f>
        <v>423750</v>
      </c>
      <c r="T992" s="479">
        <f t="shared" ref="T992" si="589">T978</f>
        <v>190643</v>
      </c>
      <c r="U992" s="479">
        <f>U978+U982</f>
        <v>800000</v>
      </c>
      <c r="V992" s="479">
        <f t="shared" ref="V992:W992" si="590">V978+V982</f>
        <v>959000</v>
      </c>
      <c r="W992" s="479">
        <f t="shared" si="590"/>
        <v>829000</v>
      </c>
    </row>
    <row r="993" spans="2:23" ht="15" hidden="1" customHeight="1" x14ac:dyDescent="0.25">
      <c r="B993" s="518" t="s">
        <v>105</v>
      </c>
      <c r="C993" s="518"/>
      <c r="D993" s="476"/>
      <c r="E993" s="511"/>
      <c r="F993" s="511"/>
      <c r="G993" s="511"/>
      <c r="H993" s="511"/>
      <c r="I993" s="489"/>
      <c r="J993" s="476" t="s">
        <v>201</v>
      </c>
      <c r="K993" s="476"/>
      <c r="L993" s="477">
        <v>3</v>
      </c>
      <c r="M993" s="477">
        <v>1</v>
      </c>
      <c r="N993" s="477">
        <v>1</v>
      </c>
      <c r="O993" s="476"/>
      <c r="P993" s="476">
        <v>311</v>
      </c>
      <c r="Q993" s="476" t="s">
        <v>200</v>
      </c>
      <c r="R993" s="480">
        <v>43</v>
      </c>
      <c r="S993" s="479">
        <f>S979+S988+S984</f>
        <v>17540000</v>
      </c>
      <c r="T993" s="479">
        <f t="shared" ref="T993" si="591">T979+T988+T984</f>
        <v>93154</v>
      </c>
      <c r="U993" s="479">
        <f>U979+U988+U984</f>
        <v>15591000</v>
      </c>
      <c r="V993" s="479">
        <f t="shared" ref="V993:W993" si="592">V979+V988+V984</f>
        <v>14292900</v>
      </c>
      <c r="W993" s="479">
        <f t="shared" si="592"/>
        <v>14292900</v>
      </c>
    </row>
    <row r="994" spans="2:23" ht="15" hidden="1" customHeight="1" x14ac:dyDescent="0.25">
      <c r="B994" s="518" t="s">
        <v>105</v>
      </c>
      <c r="C994" s="518"/>
      <c r="D994" s="476"/>
      <c r="E994" s="511"/>
      <c r="F994" s="511"/>
      <c r="G994" s="511"/>
      <c r="H994" s="511"/>
      <c r="I994" s="489"/>
      <c r="J994" s="476" t="s">
        <v>201</v>
      </c>
      <c r="K994" s="476"/>
      <c r="L994" s="477">
        <v>3</v>
      </c>
      <c r="M994" s="477">
        <v>1</v>
      </c>
      <c r="N994" s="477">
        <v>1</v>
      </c>
      <c r="O994" s="476"/>
      <c r="P994" s="476">
        <v>311</v>
      </c>
      <c r="Q994" s="476" t="s">
        <v>200</v>
      </c>
      <c r="R994" s="891">
        <v>51</v>
      </c>
      <c r="S994" s="479">
        <f>S986</f>
        <v>0</v>
      </c>
      <c r="T994" s="479">
        <f t="shared" ref="T994" si="593">T986</f>
        <v>0</v>
      </c>
      <c r="U994" s="479">
        <f>U986</f>
        <v>0</v>
      </c>
      <c r="V994" s="479">
        <f t="shared" ref="V994:W994" si="594">V986</f>
        <v>0</v>
      </c>
      <c r="W994" s="479">
        <f t="shared" si="594"/>
        <v>0</v>
      </c>
    </row>
    <row r="995" spans="2:23" ht="15" hidden="1" customHeight="1" x14ac:dyDescent="0.25">
      <c r="B995" s="518" t="s">
        <v>105</v>
      </c>
      <c r="C995" s="518"/>
      <c r="D995" s="476"/>
      <c r="E995" s="511"/>
      <c r="F995" s="511"/>
      <c r="G995" s="511"/>
      <c r="H995" s="511"/>
      <c r="I995" s="489"/>
      <c r="J995" s="476" t="s">
        <v>201</v>
      </c>
      <c r="K995" s="476"/>
      <c r="L995" s="477">
        <v>3</v>
      </c>
      <c r="M995" s="477">
        <v>1</v>
      </c>
      <c r="N995" s="477">
        <v>1</v>
      </c>
      <c r="O995" s="476"/>
      <c r="P995" s="476">
        <v>311</v>
      </c>
      <c r="Q995" s="476" t="s">
        <v>200</v>
      </c>
      <c r="R995" s="484">
        <v>52</v>
      </c>
      <c r="S995" s="479">
        <f>S990</f>
        <v>200000</v>
      </c>
      <c r="T995" s="479">
        <f t="shared" ref="T995" si="595">T990</f>
        <v>0</v>
      </c>
      <c r="U995" s="479">
        <f>U990</f>
        <v>200000</v>
      </c>
      <c r="V995" s="479">
        <f t="shared" ref="V995:W995" si="596">V990</f>
        <v>200000</v>
      </c>
      <c r="W995" s="479">
        <f t="shared" si="596"/>
        <v>200000</v>
      </c>
    </row>
    <row r="996" spans="2:23" ht="15" hidden="1" customHeight="1" x14ac:dyDescent="0.25">
      <c r="B996" s="518" t="s">
        <v>105</v>
      </c>
      <c r="C996" s="518"/>
      <c r="D996" s="476"/>
      <c r="E996" s="511"/>
      <c r="F996" s="511"/>
      <c r="G996" s="511"/>
      <c r="H996" s="511"/>
      <c r="I996" s="489"/>
      <c r="J996" s="476" t="s">
        <v>201</v>
      </c>
      <c r="K996" s="476"/>
      <c r="L996" s="477">
        <v>3</v>
      </c>
      <c r="M996" s="477">
        <v>1</v>
      </c>
      <c r="N996" s="477">
        <v>1</v>
      </c>
      <c r="O996" s="476"/>
      <c r="P996" s="476">
        <v>311</v>
      </c>
      <c r="Q996" s="476" t="s">
        <v>200</v>
      </c>
      <c r="R996" s="810">
        <v>563</v>
      </c>
      <c r="S996" s="479">
        <f>S980</f>
        <v>2401250</v>
      </c>
      <c r="T996" s="479">
        <f t="shared" ref="T996" si="597">T980</f>
        <v>1080311</v>
      </c>
      <c r="U996" s="479">
        <f>U980</f>
        <v>3735000</v>
      </c>
      <c r="V996" s="479">
        <f t="shared" ref="V996:W996" si="598">V980</f>
        <v>4535000</v>
      </c>
      <c r="W996" s="479">
        <f t="shared" si="598"/>
        <v>4535000</v>
      </c>
    </row>
    <row r="997" spans="2:23" ht="15" hidden="1" customHeight="1" x14ac:dyDescent="0.25">
      <c r="B997" s="518" t="s">
        <v>105</v>
      </c>
      <c r="C997" s="518"/>
      <c r="D997" s="476"/>
      <c r="E997" s="511"/>
      <c r="F997" s="511"/>
      <c r="G997" s="511"/>
      <c r="H997" s="511"/>
      <c r="I997" s="489"/>
      <c r="J997" s="476" t="s">
        <v>201</v>
      </c>
      <c r="K997" s="476"/>
      <c r="L997" s="477">
        <v>3</v>
      </c>
      <c r="M997" s="477">
        <v>1</v>
      </c>
      <c r="N997" s="477">
        <v>1</v>
      </c>
      <c r="O997" s="476"/>
      <c r="P997" s="476">
        <v>311</v>
      </c>
      <c r="Q997" s="476" t="s">
        <v>200</v>
      </c>
      <c r="R997" s="1047">
        <v>564</v>
      </c>
      <c r="S997" s="479"/>
      <c r="T997" s="479"/>
      <c r="U997" s="479">
        <f>U983</f>
        <v>70000</v>
      </c>
      <c r="V997" s="479">
        <f t="shared" ref="V997:W997" si="599">V983</f>
        <v>90000</v>
      </c>
      <c r="W997" s="479">
        <f t="shared" si="599"/>
        <v>20000</v>
      </c>
    </row>
    <row r="998" spans="2:23" ht="15" hidden="1" customHeight="1" x14ac:dyDescent="0.25">
      <c r="B998" s="518"/>
      <c r="C998" s="518"/>
      <c r="D998" s="476"/>
      <c r="E998" s="511"/>
      <c r="F998" s="511"/>
      <c r="G998" s="511"/>
      <c r="H998" s="511"/>
      <c r="I998" s="489"/>
      <c r="J998" s="476" t="s">
        <v>202</v>
      </c>
      <c r="K998" s="476"/>
      <c r="L998" s="481">
        <v>3</v>
      </c>
      <c r="M998" s="481">
        <v>1</v>
      </c>
      <c r="N998" s="481">
        <v>1</v>
      </c>
      <c r="O998" s="519"/>
      <c r="P998" s="519">
        <v>311</v>
      </c>
      <c r="Q998" s="519" t="s">
        <v>200</v>
      </c>
      <c r="R998" s="482"/>
      <c r="S998" s="503">
        <f>S991+S993+S992+S996+S994+S995</f>
        <v>151831200</v>
      </c>
      <c r="T998" s="503">
        <f t="shared" ref="T998" si="600">T991+T993+T992+T996+T994+T995</f>
        <v>41855896</v>
      </c>
      <c r="U998" s="503">
        <f>U991+U993+U992+U996+U994+U995+U997</f>
        <v>160512134</v>
      </c>
      <c r="V998" s="503">
        <f t="shared" ref="V998:W998" si="601">V991+V993+V992+V996+V994+V995+V997</f>
        <v>160445100</v>
      </c>
      <c r="W998" s="503">
        <f t="shared" si="601"/>
        <v>160485100</v>
      </c>
    </row>
    <row r="999" spans="2:23" ht="15" hidden="1" customHeight="1" x14ac:dyDescent="0.25">
      <c r="B999" s="518"/>
      <c r="C999" s="518"/>
      <c r="D999" s="476"/>
      <c r="E999" s="511"/>
      <c r="F999" s="511"/>
      <c r="G999" s="511"/>
      <c r="H999" s="511"/>
      <c r="I999" s="489"/>
      <c r="J999" s="476" t="s">
        <v>98</v>
      </c>
      <c r="K999" s="476"/>
      <c r="L999" s="481">
        <v>3</v>
      </c>
      <c r="M999" s="481">
        <v>1</v>
      </c>
      <c r="N999" s="481"/>
      <c r="O999" s="519"/>
      <c r="P999" s="519"/>
      <c r="Q999" s="519"/>
      <c r="R999" s="482"/>
      <c r="S999" s="503">
        <f>S991+S992</f>
        <v>131689950</v>
      </c>
      <c r="T999" s="503">
        <f t="shared" ref="T999" si="602">T991+T992</f>
        <v>40682431</v>
      </c>
      <c r="U999" s="503">
        <f>U991+U992</f>
        <v>140916134</v>
      </c>
      <c r="V999" s="503">
        <f t="shared" ref="V999:W999" si="603">V991+V992</f>
        <v>141327200</v>
      </c>
      <c r="W999" s="503">
        <f t="shared" si="603"/>
        <v>141437200</v>
      </c>
    </row>
    <row r="1000" spans="2:23" ht="21" hidden="1" customHeight="1" x14ac:dyDescent="0.25">
      <c r="B1000" s="509" t="s">
        <v>105</v>
      </c>
      <c r="C1000" s="509" t="s">
        <v>5</v>
      </c>
      <c r="D1000" s="510"/>
      <c r="E1000" s="511"/>
      <c r="F1000" s="511"/>
      <c r="G1000" s="511"/>
      <c r="H1000" s="511"/>
      <c r="I1000" s="489"/>
      <c r="J1000" s="512"/>
      <c r="K1000" s="512"/>
      <c r="L1000" s="504">
        <v>3</v>
      </c>
      <c r="M1000" s="504">
        <v>1</v>
      </c>
      <c r="N1000" s="504">
        <v>2</v>
      </c>
      <c r="O1000" s="512"/>
      <c r="P1000" s="512">
        <v>312</v>
      </c>
      <c r="Q1000" s="512" t="s">
        <v>14</v>
      </c>
      <c r="R1000" s="483">
        <v>11</v>
      </c>
      <c r="S1000" s="479">
        <f>S59</f>
        <v>1100000</v>
      </c>
      <c r="T1000" s="479">
        <f>T59</f>
        <v>623629</v>
      </c>
      <c r="U1000" s="479">
        <f>U59</f>
        <v>500000</v>
      </c>
      <c r="V1000" s="479">
        <f t="shared" ref="V1000:W1000" si="604">V59</f>
        <v>500000</v>
      </c>
      <c r="W1000" s="479">
        <f t="shared" si="604"/>
        <v>500000</v>
      </c>
    </row>
    <row r="1001" spans="2:23" ht="21" hidden="1" customHeight="1" x14ac:dyDescent="0.25">
      <c r="B1001" s="509" t="s">
        <v>105</v>
      </c>
      <c r="C1001" s="509" t="s">
        <v>5</v>
      </c>
      <c r="D1001" s="510"/>
      <c r="E1001" s="511"/>
      <c r="F1001" s="511"/>
      <c r="G1001" s="511"/>
      <c r="H1001" s="511"/>
      <c r="I1001" s="489"/>
      <c r="J1001" s="512"/>
      <c r="K1001" s="512"/>
      <c r="L1001" s="504">
        <v>3</v>
      </c>
      <c r="M1001" s="504">
        <v>1</v>
      </c>
      <c r="N1001" s="504">
        <v>2</v>
      </c>
      <c r="O1001" s="512"/>
      <c r="P1001" s="512">
        <v>312</v>
      </c>
      <c r="Q1001" s="512" t="s">
        <v>14</v>
      </c>
      <c r="R1001" s="809">
        <v>12</v>
      </c>
      <c r="S1001" s="479">
        <f>S315</f>
        <v>20000</v>
      </c>
      <c r="T1001" s="479">
        <f>T315</f>
        <v>3323</v>
      </c>
      <c r="U1001" s="479">
        <f>U315</f>
        <v>25000</v>
      </c>
      <c r="V1001" s="479">
        <f t="shared" ref="V1001:W1001" si="605">V315</f>
        <v>30000</v>
      </c>
      <c r="W1001" s="479">
        <f t="shared" si="605"/>
        <v>30000</v>
      </c>
    </row>
    <row r="1002" spans="2:23" ht="21" hidden="1" customHeight="1" x14ac:dyDescent="0.25">
      <c r="B1002" s="509" t="s">
        <v>105</v>
      </c>
      <c r="C1002" s="509" t="s">
        <v>5</v>
      </c>
      <c r="D1002" s="510"/>
      <c r="E1002" s="511"/>
      <c r="F1002" s="511"/>
      <c r="G1002" s="511"/>
      <c r="H1002" s="511"/>
      <c r="I1002" s="489"/>
      <c r="J1002" s="512"/>
      <c r="K1002" s="512"/>
      <c r="L1002" s="504">
        <v>3</v>
      </c>
      <c r="M1002" s="504">
        <v>1</v>
      </c>
      <c r="N1002" s="504">
        <v>2</v>
      </c>
      <c r="O1002" s="512"/>
      <c r="P1002" s="512">
        <v>312</v>
      </c>
      <c r="Q1002" s="512" t="s">
        <v>14</v>
      </c>
      <c r="R1002" s="480">
        <v>43</v>
      </c>
      <c r="S1002" s="479">
        <f>S191</f>
        <v>20000</v>
      </c>
      <c r="T1002" s="479">
        <f>T191</f>
        <v>0</v>
      </c>
      <c r="U1002" s="479">
        <f>U191</f>
        <v>20000</v>
      </c>
      <c r="V1002" s="479">
        <f t="shared" ref="V1002:W1002" si="606">V191</f>
        <v>20000</v>
      </c>
      <c r="W1002" s="479">
        <f t="shared" si="606"/>
        <v>20000</v>
      </c>
    </row>
    <row r="1003" spans="2:23" ht="21" hidden="1" customHeight="1" x14ac:dyDescent="0.25">
      <c r="B1003" s="509" t="s">
        <v>105</v>
      </c>
      <c r="C1003" s="509" t="s">
        <v>5</v>
      </c>
      <c r="D1003" s="510"/>
      <c r="E1003" s="511"/>
      <c r="F1003" s="511"/>
      <c r="G1003" s="511"/>
      <c r="H1003" s="511"/>
      <c r="I1003" s="489"/>
      <c r="J1003" s="512"/>
      <c r="K1003" s="512"/>
      <c r="L1003" s="504">
        <v>3</v>
      </c>
      <c r="M1003" s="504">
        <v>1</v>
      </c>
      <c r="N1003" s="504">
        <v>2</v>
      </c>
      <c r="O1003" s="512"/>
      <c r="P1003" s="512">
        <v>312</v>
      </c>
      <c r="Q1003" s="512" t="s">
        <v>14</v>
      </c>
      <c r="R1003" s="810">
        <v>563</v>
      </c>
      <c r="S1003" s="479">
        <f>S341</f>
        <v>42500</v>
      </c>
      <c r="T1003" s="479">
        <f>T341</f>
        <v>18828</v>
      </c>
      <c r="U1003" s="479">
        <f>U341</f>
        <v>53000</v>
      </c>
      <c r="V1003" s="479">
        <f t="shared" ref="V1003:W1003" si="607">V341</f>
        <v>64000</v>
      </c>
      <c r="W1003" s="479">
        <f t="shared" si="607"/>
        <v>64000</v>
      </c>
    </row>
    <row r="1004" spans="2:23" ht="21" hidden="1" customHeight="1" x14ac:dyDescent="0.25">
      <c r="B1004" s="725" t="s">
        <v>105</v>
      </c>
      <c r="C1004" s="725" t="s">
        <v>275</v>
      </c>
      <c r="D1004" s="510"/>
      <c r="E1004" s="511"/>
      <c r="F1004" s="511"/>
      <c r="G1004" s="511"/>
      <c r="H1004" s="511"/>
      <c r="I1004" s="489"/>
      <c r="J1004" s="726"/>
      <c r="K1004" s="726"/>
      <c r="L1004" s="727">
        <v>3</v>
      </c>
      <c r="M1004" s="727">
        <v>1</v>
      </c>
      <c r="N1004" s="727">
        <v>2</v>
      </c>
      <c r="O1004" s="726"/>
      <c r="P1004" s="726">
        <v>312</v>
      </c>
      <c r="Q1004" s="726" t="s">
        <v>14</v>
      </c>
      <c r="R1004" s="505">
        <v>11</v>
      </c>
      <c r="S1004" s="479">
        <f t="shared" ref="S1004:V1004" si="608">S392</f>
        <v>50000</v>
      </c>
      <c r="T1004" s="479">
        <f t="shared" si="608"/>
        <v>22830</v>
      </c>
      <c r="U1004" s="479">
        <f t="shared" si="608"/>
        <v>70000</v>
      </c>
      <c r="V1004" s="479">
        <f t="shared" si="608"/>
        <v>70000</v>
      </c>
      <c r="W1004" s="479">
        <f>W392</f>
        <v>100000</v>
      </c>
    </row>
    <row r="1005" spans="2:23" ht="21" hidden="1" customHeight="1" x14ac:dyDescent="0.25">
      <c r="B1005" s="725" t="s">
        <v>105</v>
      </c>
      <c r="C1005" s="725" t="s">
        <v>275</v>
      </c>
      <c r="D1005" s="510"/>
      <c r="E1005" s="511"/>
      <c r="F1005" s="511"/>
      <c r="G1005" s="511"/>
      <c r="H1005" s="511"/>
      <c r="I1005" s="489"/>
      <c r="J1005" s="726"/>
      <c r="K1005" s="726"/>
      <c r="L1005" s="727">
        <v>3</v>
      </c>
      <c r="M1005" s="727">
        <v>1</v>
      </c>
      <c r="N1005" s="727">
        <v>2</v>
      </c>
      <c r="O1005" s="726"/>
      <c r="P1005" s="726">
        <v>312</v>
      </c>
      <c r="Q1005" s="726" t="s">
        <v>14</v>
      </c>
      <c r="R1005" s="809">
        <v>12</v>
      </c>
      <c r="S1005" s="479"/>
      <c r="T1005" s="479"/>
      <c r="U1005" s="479">
        <f>U462</f>
        <v>10000</v>
      </c>
      <c r="V1005" s="479">
        <f t="shared" ref="V1005:W1005" si="609">V462</f>
        <v>10000</v>
      </c>
      <c r="W1005" s="479">
        <f t="shared" si="609"/>
        <v>5000</v>
      </c>
    </row>
    <row r="1006" spans="2:23" ht="21" hidden="1" customHeight="1" x14ac:dyDescent="0.25">
      <c r="B1006" s="725" t="s">
        <v>105</v>
      </c>
      <c r="C1006" s="725" t="s">
        <v>275</v>
      </c>
      <c r="D1006" s="510"/>
      <c r="E1006" s="511"/>
      <c r="F1006" s="511"/>
      <c r="G1006" s="511"/>
      <c r="H1006" s="511"/>
      <c r="I1006" s="489"/>
      <c r="J1006" s="726"/>
      <c r="K1006" s="726"/>
      <c r="L1006" s="727">
        <v>3</v>
      </c>
      <c r="M1006" s="727">
        <v>1</v>
      </c>
      <c r="N1006" s="727">
        <v>2</v>
      </c>
      <c r="O1006" s="726"/>
      <c r="P1006" s="726">
        <v>312</v>
      </c>
      <c r="Q1006" s="726" t="s">
        <v>14</v>
      </c>
      <c r="R1006" s="1046">
        <v>564</v>
      </c>
      <c r="S1006" s="479"/>
      <c r="T1006" s="479"/>
      <c r="U1006" s="479">
        <f>U467</f>
        <v>4000</v>
      </c>
      <c r="V1006" s="479">
        <f t="shared" ref="V1006:W1006" si="610">V467</f>
        <v>5000</v>
      </c>
      <c r="W1006" s="479">
        <f t="shared" si="610"/>
        <v>1000</v>
      </c>
    </row>
    <row r="1007" spans="2:23" ht="21" hidden="1" customHeight="1" x14ac:dyDescent="0.25">
      <c r="B1007" s="796" t="s">
        <v>105</v>
      </c>
      <c r="C1007" s="796" t="s">
        <v>289</v>
      </c>
      <c r="D1007" s="510"/>
      <c r="E1007" s="511"/>
      <c r="F1007" s="511"/>
      <c r="G1007" s="511"/>
      <c r="H1007" s="511"/>
      <c r="I1007" s="489"/>
      <c r="J1007" s="797"/>
      <c r="K1007" s="797"/>
      <c r="L1007" s="798">
        <v>3</v>
      </c>
      <c r="M1007" s="798">
        <v>1</v>
      </c>
      <c r="N1007" s="798">
        <v>2</v>
      </c>
      <c r="O1007" s="797"/>
      <c r="P1007" s="797">
        <v>312</v>
      </c>
      <c r="Q1007" s="797" t="s">
        <v>14</v>
      </c>
      <c r="R1007" s="480">
        <v>43</v>
      </c>
      <c r="S1007" s="479">
        <f t="shared" ref="S1007:T1007" si="611">S488</f>
        <v>120000</v>
      </c>
      <c r="T1007" s="479">
        <f t="shared" si="611"/>
        <v>0</v>
      </c>
      <c r="U1007" s="479">
        <f t="shared" ref="U1007" si="612">U488</f>
        <v>108000</v>
      </c>
      <c r="V1007" s="479">
        <f t="shared" ref="V1007" si="613">V488</f>
        <v>97200</v>
      </c>
      <c r="W1007" s="479">
        <f>W488</f>
        <v>97200</v>
      </c>
    </row>
    <row r="1008" spans="2:23" ht="21" hidden="1" customHeight="1" x14ac:dyDescent="0.25">
      <c r="B1008" s="514" t="s">
        <v>105</v>
      </c>
      <c r="C1008" s="514" t="s">
        <v>116</v>
      </c>
      <c r="D1008" s="510"/>
      <c r="E1008" s="511"/>
      <c r="F1008" s="511"/>
      <c r="G1008" s="511"/>
      <c r="H1008" s="511"/>
      <c r="I1008" s="489"/>
      <c r="J1008" s="515"/>
      <c r="K1008" s="515"/>
      <c r="L1008" s="494">
        <v>3</v>
      </c>
      <c r="M1008" s="494">
        <v>1</v>
      </c>
      <c r="N1008" s="494">
        <v>2</v>
      </c>
      <c r="O1008" s="515"/>
      <c r="P1008" s="515">
        <v>312</v>
      </c>
      <c r="Q1008" s="515" t="s">
        <v>14</v>
      </c>
      <c r="R1008" s="489">
        <v>11</v>
      </c>
      <c r="S1008" s="490">
        <f t="shared" ref="S1008:T1008" si="614">S541</f>
        <v>150000</v>
      </c>
      <c r="T1008" s="490">
        <f t="shared" si="614"/>
        <v>140291.46</v>
      </c>
      <c r="U1008" s="490">
        <f>U541</f>
        <v>200000</v>
      </c>
      <c r="V1008" s="490">
        <f t="shared" ref="V1008:W1008" si="615">V541</f>
        <v>200000</v>
      </c>
      <c r="W1008" s="490">
        <f t="shared" si="615"/>
        <v>200000</v>
      </c>
    </row>
    <row r="1009" spans="2:23" ht="21" hidden="1" customHeight="1" x14ac:dyDescent="0.25">
      <c r="B1009" s="516" t="s">
        <v>105</v>
      </c>
      <c r="C1009" s="516" t="s">
        <v>150</v>
      </c>
      <c r="D1009" s="510"/>
      <c r="E1009" s="511"/>
      <c r="F1009" s="511"/>
      <c r="G1009" s="511"/>
      <c r="H1009" s="511"/>
      <c r="I1009" s="489"/>
      <c r="J1009" s="517"/>
      <c r="K1009" s="517"/>
      <c r="L1009" s="506">
        <v>3</v>
      </c>
      <c r="M1009" s="506">
        <v>1</v>
      </c>
      <c r="N1009" s="506">
        <v>2</v>
      </c>
      <c r="O1009" s="517"/>
      <c r="P1009" s="517">
        <v>312</v>
      </c>
      <c r="Q1009" s="517" t="s">
        <v>14</v>
      </c>
      <c r="R1009" s="483">
        <v>11</v>
      </c>
      <c r="S1009" s="479">
        <f>S693+S829</f>
        <v>2500000</v>
      </c>
      <c r="T1009" s="479">
        <f t="shared" ref="T1009" si="616">T693+T829</f>
        <v>0</v>
      </c>
      <c r="U1009" s="479">
        <f>U693+U829</f>
        <v>2000000</v>
      </c>
      <c r="V1009" s="479">
        <f>V693+V829</f>
        <v>4500000</v>
      </c>
      <c r="W1009" s="479">
        <f>W693+W829</f>
        <v>4500000</v>
      </c>
    </row>
    <row r="1010" spans="2:23" ht="21" hidden="1" customHeight="1" x14ac:dyDescent="0.25">
      <c r="B1010" s="516" t="s">
        <v>105</v>
      </c>
      <c r="C1010" s="516" t="s">
        <v>150</v>
      </c>
      <c r="D1010" s="510"/>
      <c r="E1010" s="511"/>
      <c r="F1010" s="511"/>
      <c r="G1010" s="511"/>
      <c r="H1010" s="511"/>
      <c r="I1010" s="489"/>
      <c r="J1010" s="517"/>
      <c r="K1010" s="517"/>
      <c r="L1010" s="506">
        <v>3</v>
      </c>
      <c r="M1010" s="506">
        <v>1</v>
      </c>
      <c r="N1010" s="506">
        <v>2</v>
      </c>
      <c r="O1010" s="517"/>
      <c r="P1010" s="517">
        <v>312</v>
      </c>
      <c r="Q1010" s="517" t="s">
        <v>14</v>
      </c>
      <c r="R1010" s="480">
        <v>43</v>
      </c>
      <c r="S1010" s="479">
        <f>S882</f>
        <v>0</v>
      </c>
      <c r="T1010" s="479">
        <f t="shared" ref="T1010" si="617">T882</f>
        <v>0</v>
      </c>
      <c r="U1010" s="479">
        <f t="shared" ref="U1010:W1010" si="618">U882</f>
        <v>0</v>
      </c>
      <c r="V1010" s="479">
        <f t="shared" si="618"/>
        <v>0</v>
      </c>
      <c r="W1010" s="479">
        <f t="shared" si="618"/>
        <v>0</v>
      </c>
    </row>
    <row r="1011" spans="2:23" ht="15" hidden="1" customHeight="1" x14ac:dyDescent="0.25">
      <c r="B1011" s="518" t="s">
        <v>105</v>
      </c>
      <c r="C1011" s="518"/>
      <c r="D1011" s="476"/>
      <c r="E1011" s="511"/>
      <c r="F1011" s="511"/>
      <c r="G1011" s="511"/>
      <c r="H1011" s="511"/>
      <c r="I1011" s="489"/>
      <c r="J1011" s="476" t="s">
        <v>201</v>
      </c>
      <c r="K1011" s="476"/>
      <c r="L1011" s="477">
        <v>3</v>
      </c>
      <c r="M1011" s="477">
        <v>1</v>
      </c>
      <c r="N1011" s="477">
        <v>2</v>
      </c>
      <c r="O1011" s="476"/>
      <c r="P1011" s="476">
        <v>312</v>
      </c>
      <c r="Q1011" s="476" t="s">
        <v>14</v>
      </c>
      <c r="R1011" s="483">
        <v>11</v>
      </c>
      <c r="S1011" s="479">
        <f>S1000+S1008+S1009+S1004</f>
        <v>3800000</v>
      </c>
      <c r="T1011" s="479">
        <f t="shared" ref="T1011" si="619">T1000+T1008+T1009+T1004</f>
        <v>786750.46</v>
      </c>
      <c r="U1011" s="479">
        <f>U1000+U1008+U1009+U1004</f>
        <v>2770000</v>
      </c>
      <c r="V1011" s="479">
        <f t="shared" ref="V1011:W1011" si="620">V1000+V1008+V1009+V1004</f>
        <v>5270000</v>
      </c>
      <c r="W1011" s="479">
        <f t="shared" si="620"/>
        <v>5300000</v>
      </c>
    </row>
    <row r="1012" spans="2:23" ht="15" hidden="1" customHeight="1" x14ac:dyDescent="0.25">
      <c r="B1012" s="518" t="s">
        <v>105</v>
      </c>
      <c r="C1012" s="518"/>
      <c r="D1012" s="476"/>
      <c r="E1012" s="511"/>
      <c r="F1012" s="511"/>
      <c r="G1012" s="511"/>
      <c r="H1012" s="511"/>
      <c r="I1012" s="489"/>
      <c r="J1012" s="476" t="s">
        <v>201</v>
      </c>
      <c r="K1012" s="476"/>
      <c r="L1012" s="477">
        <v>3</v>
      </c>
      <c r="M1012" s="477">
        <v>1</v>
      </c>
      <c r="N1012" s="477">
        <v>2</v>
      </c>
      <c r="O1012" s="476"/>
      <c r="P1012" s="476">
        <v>312</v>
      </c>
      <c r="Q1012" s="476" t="s">
        <v>14</v>
      </c>
      <c r="R1012" s="809">
        <v>12</v>
      </c>
      <c r="S1012" s="479">
        <f>S1001</f>
        <v>20000</v>
      </c>
      <c r="T1012" s="479">
        <f t="shared" ref="T1012" si="621">T1001</f>
        <v>3323</v>
      </c>
      <c r="U1012" s="479">
        <f>U1001+U1005</f>
        <v>35000</v>
      </c>
      <c r="V1012" s="479">
        <f t="shared" ref="V1012:W1012" si="622">V1001+V1005</f>
        <v>40000</v>
      </c>
      <c r="W1012" s="479">
        <f t="shared" si="622"/>
        <v>35000</v>
      </c>
    </row>
    <row r="1013" spans="2:23" ht="15" hidden="1" customHeight="1" x14ac:dyDescent="0.25">
      <c r="B1013" s="518" t="s">
        <v>105</v>
      </c>
      <c r="C1013" s="518"/>
      <c r="D1013" s="476"/>
      <c r="E1013" s="511"/>
      <c r="F1013" s="511"/>
      <c r="G1013" s="511"/>
      <c r="H1013" s="511"/>
      <c r="I1013" s="489"/>
      <c r="J1013" s="476" t="s">
        <v>201</v>
      </c>
      <c r="K1013" s="476"/>
      <c r="L1013" s="477">
        <v>3</v>
      </c>
      <c r="M1013" s="477">
        <v>1</v>
      </c>
      <c r="N1013" s="477">
        <v>2</v>
      </c>
      <c r="O1013" s="476"/>
      <c r="P1013" s="476">
        <v>312</v>
      </c>
      <c r="Q1013" s="476" t="s">
        <v>14</v>
      </c>
      <c r="R1013" s="480">
        <v>43</v>
      </c>
      <c r="S1013" s="479">
        <f>S1002+S1007+S1010</f>
        <v>140000</v>
      </c>
      <c r="T1013" s="479">
        <f t="shared" ref="T1013" si="623">T1002+T1007+T1010</f>
        <v>0</v>
      </c>
      <c r="U1013" s="479">
        <f>U1002+U1007+U1010</f>
        <v>128000</v>
      </c>
      <c r="V1013" s="479">
        <f t="shared" ref="V1013:W1013" si="624">V1002+V1007+V1010</f>
        <v>117200</v>
      </c>
      <c r="W1013" s="479">
        <f t="shared" si="624"/>
        <v>117200</v>
      </c>
    </row>
    <row r="1014" spans="2:23" ht="15" hidden="1" customHeight="1" x14ac:dyDescent="0.25">
      <c r="B1014" s="518" t="s">
        <v>105</v>
      </c>
      <c r="C1014" s="518"/>
      <c r="D1014" s="476"/>
      <c r="E1014" s="511"/>
      <c r="F1014" s="511"/>
      <c r="G1014" s="511"/>
      <c r="H1014" s="511"/>
      <c r="I1014" s="489"/>
      <c r="J1014" s="476" t="s">
        <v>201</v>
      </c>
      <c r="K1014" s="476"/>
      <c r="L1014" s="477">
        <v>3</v>
      </c>
      <c r="M1014" s="477">
        <v>1</v>
      </c>
      <c r="N1014" s="477">
        <v>2</v>
      </c>
      <c r="O1014" s="476"/>
      <c r="P1014" s="476">
        <v>312</v>
      </c>
      <c r="Q1014" s="476" t="s">
        <v>14</v>
      </c>
      <c r="R1014" s="810">
        <v>563</v>
      </c>
      <c r="S1014" s="479">
        <f>S1003</f>
        <v>42500</v>
      </c>
      <c r="T1014" s="479">
        <f t="shared" ref="T1014" si="625">T1003</f>
        <v>18828</v>
      </c>
      <c r="U1014" s="479">
        <f>U1003</f>
        <v>53000</v>
      </c>
      <c r="V1014" s="479">
        <f t="shared" ref="V1014:W1014" si="626">V1003</f>
        <v>64000</v>
      </c>
      <c r="W1014" s="479">
        <f t="shared" si="626"/>
        <v>64000</v>
      </c>
    </row>
    <row r="1015" spans="2:23" ht="15" hidden="1" customHeight="1" x14ac:dyDescent="0.25">
      <c r="B1015" s="518" t="s">
        <v>105</v>
      </c>
      <c r="C1015" s="518"/>
      <c r="D1015" s="476"/>
      <c r="E1015" s="511"/>
      <c r="F1015" s="511"/>
      <c r="G1015" s="511"/>
      <c r="H1015" s="511"/>
      <c r="I1015" s="489"/>
      <c r="J1015" s="476" t="s">
        <v>201</v>
      </c>
      <c r="K1015" s="476"/>
      <c r="L1015" s="477">
        <v>3</v>
      </c>
      <c r="M1015" s="477">
        <v>1</v>
      </c>
      <c r="N1015" s="477">
        <v>2</v>
      </c>
      <c r="O1015" s="476"/>
      <c r="P1015" s="476">
        <v>312</v>
      </c>
      <c r="Q1015" s="476" t="s">
        <v>14</v>
      </c>
      <c r="R1015" s="1046">
        <v>564</v>
      </c>
      <c r="S1015" s="479"/>
      <c r="T1015" s="479"/>
      <c r="U1015" s="479">
        <f>U1006</f>
        <v>4000</v>
      </c>
      <c r="V1015" s="479">
        <f t="shared" ref="V1015:W1015" si="627">V1006</f>
        <v>5000</v>
      </c>
      <c r="W1015" s="479">
        <f t="shared" si="627"/>
        <v>1000</v>
      </c>
    </row>
    <row r="1016" spans="2:23" ht="15" hidden="1" customHeight="1" x14ac:dyDescent="0.25">
      <c r="B1016" s="518"/>
      <c r="C1016" s="518"/>
      <c r="D1016" s="476"/>
      <c r="E1016" s="511"/>
      <c r="F1016" s="511"/>
      <c r="G1016" s="511"/>
      <c r="H1016" s="511"/>
      <c r="I1016" s="489"/>
      <c r="J1016" s="476" t="s">
        <v>202</v>
      </c>
      <c r="K1016" s="476"/>
      <c r="L1016" s="481">
        <v>3</v>
      </c>
      <c r="M1016" s="481">
        <v>1</v>
      </c>
      <c r="N1016" s="481">
        <v>2</v>
      </c>
      <c r="O1016" s="519"/>
      <c r="P1016" s="519">
        <v>312</v>
      </c>
      <c r="Q1016" s="519" t="s">
        <v>14</v>
      </c>
      <c r="R1016" s="484"/>
      <c r="S1016" s="503">
        <f>S1011+S1013+S1012+S1014</f>
        <v>4002500</v>
      </c>
      <c r="T1016" s="503">
        <f t="shared" ref="T1016" si="628">T1011+T1013+T1012+T1014</f>
        <v>808901.46</v>
      </c>
      <c r="U1016" s="503">
        <f>U1011+U1013+U1012+U1014+U1015</f>
        <v>2990000</v>
      </c>
      <c r="V1016" s="503">
        <f t="shared" ref="V1016:W1016" si="629">V1011+V1013+V1012+V1014+V1015</f>
        <v>5496200</v>
      </c>
      <c r="W1016" s="503">
        <f t="shared" si="629"/>
        <v>5517200</v>
      </c>
    </row>
    <row r="1017" spans="2:23" ht="15" hidden="1" customHeight="1" x14ac:dyDescent="0.25">
      <c r="B1017" s="518"/>
      <c r="C1017" s="518"/>
      <c r="D1017" s="476"/>
      <c r="E1017" s="511"/>
      <c r="F1017" s="511"/>
      <c r="G1017" s="511"/>
      <c r="H1017" s="511"/>
      <c r="I1017" s="489"/>
      <c r="J1017" s="476" t="s">
        <v>98</v>
      </c>
      <c r="K1017" s="476"/>
      <c r="L1017" s="481">
        <v>3</v>
      </c>
      <c r="M1017" s="481">
        <v>1</v>
      </c>
      <c r="N1017" s="481"/>
      <c r="O1017" s="519"/>
      <c r="P1017" s="519"/>
      <c r="Q1017" s="519"/>
      <c r="R1017" s="484"/>
      <c r="S1017" s="503">
        <f>S1011+S1012</f>
        <v>3820000</v>
      </c>
      <c r="T1017" s="503">
        <f t="shared" ref="T1017" si="630">T1011+T1012</f>
        <v>790073.46</v>
      </c>
      <c r="U1017" s="503">
        <f>U1011+U1012</f>
        <v>2805000</v>
      </c>
      <c r="V1017" s="503">
        <f t="shared" ref="V1017:W1017" si="631">V1011+V1012</f>
        <v>5310000</v>
      </c>
      <c r="W1017" s="503">
        <f t="shared" si="631"/>
        <v>5335000</v>
      </c>
    </row>
    <row r="1018" spans="2:23" ht="21" hidden="1" customHeight="1" x14ac:dyDescent="0.25">
      <c r="B1018" s="509" t="s">
        <v>105</v>
      </c>
      <c r="C1018" s="509" t="s">
        <v>5</v>
      </c>
      <c r="D1018" s="510"/>
      <c r="E1018" s="511"/>
      <c r="F1018" s="511"/>
      <c r="G1018" s="511"/>
      <c r="H1018" s="511"/>
      <c r="I1018" s="489"/>
      <c r="J1018" s="512"/>
      <c r="K1018" s="512"/>
      <c r="L1018" s="504">
        <v>3</v>
      </c>
      <c r="M1018" s="504">
        <v>1</v>
      </c>
      <c r="N1018" s="504">
        <v>3</v>
      </c>
      <c r="O1018" s="512"/>
      <c r="P1018" s="512">
        <v>313</v>
      </c>
      <c r="Q1018" s="512" t="s">
        <v>203</v>
      </c>
      <c r="R1018" s="483">
        <v>11</v>
      </c>
      <c r="S1018" s="479">
        <f>S60+S61</f>
        <v>7346202</v>
      </c>
      <c r="T1018" s="479">
        <f>T60+T61</f>
        <v>5799864</v>
      </c>
      <c r="U1018" s="479">
        <f>U60+U61</f>
        <v>7390000</v>
      </c>
      <c r="V1018" s="479">
        <f t="shared" ref="V1018:W1018" si="632">V60+V61</f>
        <v>7390000</v>
      </c>
      <c r="W1018" s="479">
        <f t="shared" si="632"/>
        <v>7390000</v>
      </c>
    </row>
    <row r="1019" spans="2:23" ht="21" hidden="1" customHeight="1" x14ac:dyDescent="0.25">
      <c r="B1019" s="509" t="s">
        <v>105</v>
      </c>
      <c r="C1019" s="509" t="s">
        <v>5</v>
      </c>
      <c r="D1019" s="510"/>
      <c r="E1019" s="511"/>
      <c r="F1019" s="511"/>
      <c r="G1019" s="511"/>
      <c r="H1019" s="511"/>
      <c r="I1019" s="489"/>
      <c r="J1019" s="512"/>
      <c r="K1019" s="512"/>
      <c r="L1019" s="504">
        <v>3</v>
      </c>
      <c r="M1019" s="504">
        <v>1</v>
      </c>
      <c r="N1019" s="504">
        <v>3</v>
      </c>
      <c r="O1019" s="512"/>
      <c r="P1019" s="512">
        <v>313</v>
      </c>
      <c r="Q1019" s="512" t="s">
        <v>203</v>
      </c>
      <c r="R1019" s="809">
        <v>12</v>
      </c>
      <c r="S1019" s="479">
        <f>S316+S317</f>
        <v>82500</v>
      </c>
      <c r="T1019" s="479">
        <f>T316+T317</f>
        <v>32791</v>
      </c>
      <c r="U1019" s="479">
        <f>U316+U317</f>
        <v>106000</v>
      </c>
      <c r="V1019" s="479">
        <f t="shared" ref="V1019:W1019" si="633">V316+V317</f>
        <v>129000</v>
      </c>
      <c r="W1019" s="479">
        <f t="shared" si="633"/>
        <v>129000</v>
      </c>
    </row>
    <row r="1020" spans="2:23" ht="21" hidden="1" customHeight="1" x14ac:dyDescent="0.25">
      <c r="B1020" s="509" t="s">
        <v>105</v>
      </c>
      <c r="C1020" s="509" t="s">
        <v>5</v>
      </c>
      <c r="D1020" s="510"/>
      <c r="E1020" s="511"/>
      <c r="F1020" s="511"/>
      <c r="G1020" s="511"/>
      <c r="H1020" s="511"/>
      <c r="I1020" s="489"/>
      <c r="J1020" s="512"/>
      <c r="K1020" s="512"/>
      <c r="L1020" s="504">
        <v>3</v>
      </c>
      <c r="M1020" s="504">
        <v>1</v>
      </c>
      <c r="N1020" s="504">
        <v>3</v>
      </c>
      <c r="O1020" s="512"/>
      <c r="P1020" s="512">
        <v>313</v>
      </c>
      <c r="Q1020" s="512" t="s">
        <v>203</v>
      </c>
      <c r="R1020" s="485">
        <v>43</v>
      </c>
      <c r="S1020" s="479">
        <f>S138+S139+S192+S193</f>
        <v>245000</v>
      </c>
      <c r="T1020" s="479">
        <f>T138+T139+T192+T193</f>
        <v>16023</v>
      </c>
      <c r="U1020" s="479">
        <f>U138+U139+U192+U193</f>
        <v>85000</v>
      </c>
      <c r="V1020" s="479">
        <f t="shared" ref="V1020:W1020" si="634">V138+V139+V192+V193</f>
        <v>85000</v>
      </c>
      <c r="W1020" s="479">
        <f t="shared" si="634"/>
        <v>85000</v>
      </c>
    </row>
    <row r="1021" spans="2:23" ht="21" hidden="1" customHeight="1" x14ac:dyDescent="0.25">
      <c r="B1021" s="509" t="s">
        <v>105</v>
      </c>
      <c r="C1021" s="509" t="s">
        <v>5</v>
      </c>
      <c r="D1021" s="510"/>
      <c r="E1021" s="511"/>
      <c r="F1021" s="511"/>
      <c r="G1021" s="511"/>
      <c r="H1021" s="511"/>
      <c r="I1021" s="489"/>
      <c r="J1021" s="512"/>
      <c r="K1021" s="512"/>
      <c r="L1021" s="504">
        <v>3</v>
      </c>
      <c r="M1021" s="504">
        <v>1</v>
      </c>
      <c r="N1021" s="504">
        <v>3</v>
      </c>
      <c r="O1021" s="512"/>
      <c r="P1021" s="512">
        <v>313</v>
      </c>
      <c r="Q1021" s="512" t="s">
        <v>203</v>
      </c>
      <c r="R1021" s="810">
        <v>563</v>
      </c>
      <c r="S1021" s="479">
        <f>S342+S343</f>
        <v>467500</v>
      </c>
      <c r="T1021" s="479">
        <f>T342+T343</f>
        <v>185813</v>
      </c>
      <c r="U1021" s="479">
        <f>U342+U343</f>
        <v>602000</v>
      </c>
      <c r="V1021" s="479">
        <f t="shared" ref="V1021:W1021" si="635">V342+V343</f>
        <v>733000</v>
      </c>
      <c r="W1021" s="479">
        <f t="shared" si="635"/>
        <v>733000</v>
      </c>
    </row>
    <row r="1022" spans="2:23" ht="21" hidden="1" customHeight="1" x14ac:dyDescent="0.25">
      <c r="B1022" s="725" t="s">
        <v>105</v>
      </c>
      <c r="C1022" s="725" t="s">
        <v>275</v>
      </c>
      <c r="D1022" s="510"/>
      <c r="E1022" s="511"/>
      <c r="F1022" s="511"/>
      <c r="G1022" s="511"/>
      <c r="H1022" s="511"/>
      <c r="I1022" s="489"/>
      <c r="J1022" s="726"/>
      <c r="K1022" s="726"/>
      <c r="L1022" s="727">
        <v>3</v>
      </c>
      <c r="M1022" s="727">
        <v>1</v>
      </c>
      <c r="N1022" s="727">
        <v>3</v>
      </c>
      <c r="O1022" s="726"/>
      <c r="P1022" s="726">
        <v>313</v>
      </c>
      <c r="Q1022" s="726" t="s">
        <v>203</v>
      </c>
      <c r="R1022" s="489">
        <v>11</v>
      </c>
      <c r="S1022" s="479">
        <f t="shared" ref="S1022:T1022" si="636">S393+S394</f>
        <v>425000</v>
      </c>
      <c r="T1022" s="479">
        <f t="shared" si="636"/>
        <v>303570</v>
      </c>
      <c r="U1022" s="479">
        <f>U393+U394</f>
        <v>450500</v>
      </c>
      <c r="V1022" s="479">
        <f t="shared" ref="V1022:W1022" si="637">V393+V394</f>
        <v>450500</v>
      </c>
      <c r="W1022" s="479">
        <f t="shared" si="637"/>
        <v>455500</v>
      </c>
    </row>
    <row r="1023" spans="2:23" ht="21" hidden="1" customHeight="1" x14ac:dyDescent="0.25">
      <c r="B1023" s="725" t="s">
        <v>105</v>
      </c>
      <c r="C1023" s="725" t="s">
        <v>275</v>
      </c>
      <c r="D1023" s="510"/>
      <c r="E1023" s="511"/>
      <c r="F1023" s="511"/>
      <c r="G1023" s="511"/>
      <c r="H1023" s="511"/>
      <c r="I1023" s="489"/>
      <c r="J1023" s="726"/>
      <c r="K1023" s="726"/>
      <c r="L1023" s="727">
        <v>3</v>
      </c>
      <c r="M1023" s="727">
        <v>1</v>
      </c>
      <c r="N1023" s="727">
        <v>3</v>
      </c>
      <c r="O1023" s="726"/>
      <c r="P1023" s="726">
        <v>313</v>
      </c>
      <c r="Q1023" s="726" t="s">
        <v>203</v>
      </c>
      <c r="R1023" s="809">
        <v>12</v>
      </c>
      <c r="S1023" s="479"/>
      <c r="T1023" s="479"/>
      <c r="U1023" s="479">
        <f>U463+U464</f>
        <v>28000</v>
      </c>
      <c r="V1023" s="479">
        <f t="shared" ref="V1023:W1023" si="638">V463+V464</f>
        <v>33500</v>
      </c>
      <c r="W1023" s="479">
        <f t="shared" si="638"/>
        <v>7000</v>
      </c>
    </row>
    <row r="1024" spans="2:23" ht="21" hidden="1" customHeight="1" x14ac:dyDescent="0.25">
      <c r="B1024" s="725" t="s">
        <v>105</v>
      </c>
      <c r="C1024" s="725" t="s">
        <v>275</v>
      </c>
      <c r="D1024" s="510"/>
      <c r="E1024" s="511"/>
      <c r="F1024" s="511"/>
      <c r="G1024" s="511"/>
      <c r="H1024" s="511"/>
      <c r="I1024" s="489"/>
      <c r="J1024" s="726"/>
      <c r="K1024" s="726"/>
      <c r="L1024" s="727">
        <v>3</v>
      </c>
      <c r="M1024" s="727">
        <v>1</v>
      </c>
      <c r="N1024" s="727">
        <v>3</v>
      </c>
      <c r="O1024" s="726"/>
      <c r="P1024" s="726">
        <v>313</v>
      </c>
      <c r="Q1024" s="726" t="s">
        <v>203</v>
      </c>
      <c r="R1024" s="1048">
        <v>564</v>
      </c>
      <c r="S1024" s="479"/>
      <c r="T1024" s="479"/>
      <c r="U1024" s="479">
        <f>U468+U469</f>
        <v>11000</v>
      </c>
      <c r="V1024" s="479">
        <f t="shared" ref="V1024:W1024" si="639">V468+V469</f>
        <v>16500</v>
      </c>
      <c r="W1024" s="479">
        <f t="shared" si="639"/>
        <v>6500</v>
      </c>
    </row>
    <row r="1025" spans="2:23" ht="21" hidden="1" customHeight="1" x14ac:dyDescent="0.25">
      <c r="B1025" s="796" t="s">
        <v>105</v>
      </c>
      <c r="C1025" s="796" t="s">
        <v>289</v>
      </c>
      <c r="D1025" s="510"/>
      <c r="E1025" s="511"/>
      <c r="F1025" s="511"/>
      <c r="G1025" s="511"/>
      <c r="H1025" s="511"/>
      <c r="I1025" s="489"/>
      <c r="J1025" s="797"/>
      <c r="K1025" s="797"/>
      <c r="L1025" s="798">
        <v>3</v>
      </c>
      <c r="M1025" s="798">
        <v>1</v>
      </c>
      <c r="N1025" s="798">
        <v>3</v>
      </c>
      <c r="O1025" s="797"/>
      <c r="P1025" s="797">
        <v>313</v>
      </c>
      <c r="Q1025" s="797" t="s">
        <v>203</v>
      </c>
      <c r="R1025" s="485">
        <v>43</v>
      </c>
      <c r="S1025" s="479">
        <f t="shared" ref="S1025:T1025" si="640">S489+S490</f>
        <v>3070000</v>
      </c>
      <c r="T1025" s="479">
        <f t="shared" si="640"/>
        <v>0</v>
      </c>
      <c r="U1025" s="479">
        <f>U489+U490</f>
        <v>2763000</v>
      </c>
      <c r="V1025" s="479">
        <f t="shared" ref="V1025:W1025" si="641">V489+V490</f>
        <v>2486700</v>
      </c>
      <c r="W1025" s="479">
        <f t="shared" si="641"/>
        <v>2486700</v>
      </c>
    </row>
    <row r="1026" spans="2:23" ht="21" hidden="1" customHeight="1" x14ac:dyDescent="0.25">
      <c r="B1026" s="514" t="s">
        <v>105</v>
      </c>
      <c r="C1026" s="514" t="s">
        <v>116</v>
      </c>
      <c r="D1026" s="510"/>
      <c r="E1026" s="511"/>
      <c r="F1026" s="511"/>
      <c r="G1026" s="511"/>
      <c r="H1026" s="511"/>
      <c r="I1026" s="489"/>
      <c r="J1026" s="515"/>
      <c r="K1026" s="515"/>
      <c r="L1026" s="494">
        <v>3</v>
      </c>
      <c r="M1026" s="494">
        <v>1</v>
      </c>
      <c r="N1026" s="494">
        <v>3</v>
      </c>
      <c r="O1026" s="515"/>
      <c r="P1026" s="515">
        <v>313</v>
      </c>
      <c r="Q1026" s="515" t="s">
        <v>203</v>
      </c>
      <c r="R1026" s="489">
        <v>11</v>
      </c>
      <c r="S1026" s="490">
        <f t="shared" ref="S1026:T1026" si="642">S542+S543</f>
        <v>1164000</v>
      </c>
      <c r="T1026" s="490">
        <f t="shared" si="642"/>
        <v>911848</v>
      </c>
      <c r="U1026" s="490">
        <f>U542+U543</f>
        <v>1180000</v>
      </c>
      <c r="V1026" s="490">
        <f t="shared" ref="V1026:W1026" si="643">V542+V543</f>
        <v>1205000</v>
      </c>
      <c r="W1026" s="490">
        <f t="shared" si="643"/>
        <v>1225000</v>
      </c>
    </row>
    <row r="1027" spans="2:23" ht="21" hidden="1" customHeight="1" x14ac:dyDescent="0.25">
      <c r="B1027" s="514" t="s">
        <v>105</v>
      </c>
      <c r="C1027" s="514" t="s">
        <v>116</v>
      </c>
      <c r="D1027" s="510"/>
      <c r="E1027" s="511"/>
      <c r="F1027" s="511"/>
      <c r="G1027" s="511"/>
      <c r="H1027" s="511"/>
      <c r="I1027" s="489"/>
      <c r="J1027" s="515"/>
      <c r="K1027" s="515"/>
      <c r="L1027" s="494">
        <v>3</v>
      </c>
      <c r="M1027" s="494">
        <v>1</v>
      </c>
      <c r="N1027" s="494">
        <v>3</v>
      </c>
      <c r="O1027" s="515"/>
      <c r="P1027" s="515">
        <v>313</v>
      </c>
      <c r="Q1027" s="515" t="s">
        <v>203</v>
      </c>
      <c r="R1027" s="892">
        <v>51</v>
      </c>
      <c r="S1027" s="490">
        <f t="shared" ref="S1027:T1027" si="644">S655+S656</f>
        <v>0</v>
      </c>
      <c r="T1027" s="490">
        <f t="shared" si="644"/>
        <v>0</v>
      </c>
      <c r="U1027" s="490">
        <f>U655+U656</f>
        <v>0</v>
      </c>
      <c r="V1027" s="490">
        <f t="shared" ref="V1027:W1027" si="645">V655+V656</f>
        <v>0</v>
      </c>
      <c r="W1027" s="490">
        <f t="shared" si="645"/>
        <v>0</v>
      </c>
    </row>
    <row r="1028" spans="2:23" ht="21" hidden="1" customHeight="1" x14ac:dyDescent="0.25">
      <c r="B1028" s="516" t="s">
        <v>105</v>
      </c>
      <c r="C1028" s="516" t="s">
        <v>150</v>
      </c>
      <c r="D1028" s="510"/>
      <c r="E1028" s="511"/>
      <c r="F1028" s="511"/>
      <c r="G1028" s="511"/>
      <c r="H1028" s="511"/>
      <c r="I1028" s="489"/>
      <c r="J1028" s="517"/>
      <c r="K1028" s="517"/>
      <c r="L1028" s="506">
        <v>3</v>
      </c>
      <c r="M1028" s="506">
        <v>1</v>
      </c>
      <c r="N1028" s="506">
        <v>3</v>
      </c>
      <c r="O1028" s="517"/>
      <c r="P1028" s="517">
        <v>313</v>
      </c>
      <c r="Q1028" s="517" t="s">
        <v>203</v>
      </c>
      <c r="R1028" s="483">
        <v>11</v>
      </c>
      <c r="S1028" s="479">
        <f>S694+S695+S830+S831</f>
        <v>13500000</v>
      </c>
      <c r="T1028" s="479">
        <f t="shared" ref="T1028" si="646">T694+T695+T830+T831</f>
        <v>0</v>
      </c>
      <c r="U1028" s="479">
        <f>U694+U695+U830+U831</f>
        <v>15110000</v>
      </c>
      <c r="V1028" s="479">
        <f t="shared" ref="V1028:W1028" si="647">V694+V695+V830+V831</f>
        <v>15438500</v>
      </c>
      <c r="W1028" s="479">
        <f t="shared" si="647"/>
        <v>15454000</v>
      </c>
    </row>
    <row r="1029" spans="2:23" ht="21" hidden="1" customHeight="1" x14ac:dyDescent="0.25">
      <c r="B1029" s="516" t="s">
        <v>105</v>
      </c>
      <c r="C1029" s="516" t="s">
        <v>150</v>
      </c>
      <c r="D1029" s="510"/>
      <c r="E1029" s="511"/>
      <c r="F1029" s="511"/>
      <c r="G1029" s="511"/>
      <c r="H1029" s="511"/>
      <c r="I1029" s="489"/>
      <c r="J1029" s="517"/>
      <c r="K1029" s="517"/>
      <c r="L1029" s="506">
        <v>3</v>
      </c>
      <c r="M1029" s="506">
        <v>1</v>
      </c>
      <c r="N1029" s="506">
        <v>3</v>
      </c>
      <c r="O1029" s="517"/>
      <c r="P1029" s="517">
        <v>313</v>
      </c>
      <c r="Q1029" s="517" t="s">
        <v>203</v>
      </c>
      <c r="R1029" s="485">
        <v>43</v>
      </c>
      <c r="S1029" s="479">
        <f>S883+S884+S890</f>
        <v>5000000</v>
      </c>
      <c r="T1029" s="479">
        <f t="shared" ref="T1029" si="648">T883+T884+T890</f>
        <v>0</v>
      </c>
      <c r="U1029" s="479">
        <f>U883+U884+U890</f>
        <v>9000000</v>
      </c>
      <c r="V1029" s="479">
        <f t="shared" ref="V1029:W1029" si="649">V883+V884+V890</f>
        <v>9000000</v>
      </c>
      <c r="W1029" s="479">
        <f t="shared" si="649"/>
        <v>9000000</v>
      </c>
    </row>
    <row r="1030" spans="2:23" ht="21" hidden="1" customHeight="1" x14ac:dyDescent="0.25">
      <c r="B1030" s="888" t="s">
        <v>105</v>
      </c>
      <c r="C1030" s="888" t="s">
        <v>310</v>
      </c>
      <c r="D1030" s="510"/>
      <c r="E1030" s="511"/>
      <c r="F1030" s="511"/>
      <c r="G1030" s="511"/>
      <c r="H1030" s="511"/>
      <c r="I1030" s="489"/>
      <c r="J1030" s="888"/>
      <c r="K1030" s="888"/>
      <c r="L1030" s="888">
        <v>3</v>
      </c>
      <c r="M1030" s="888">
        <v>1</v>
      </c>
      <c r="N1030" s="888">
        <v>3</v>
      </c>
      <c r="O1030" s="888"/>
      <c r="P1030" s="888">
        <v>313</v>
      </c>
      <c r="Q1030" s="889" t="s">
        <v>203</v>
      </c>
      <c r="R1030" s="489">
        <v>11</v>
      </c>
      <c r="S1030" s="479">
        <f>S935+S936</f>
        <v>38500</v>
      </c>
      <c r="T1030" s="479">
        <f t="shared" ref="T1030" si="650">T935+T936</f>
        <v>0</v>
      </c>
      <c r="U1030" s="479">
        <f>U935+U936</f>
        <v>38500</v>
      </c>
      <c r="V1030" s="479">
        <f t="shared" ref="V1030:W1030" si="651">V935+V936</f>
        <v>38500</v>
      </c>
      <c r="W1030" s="479">
        <f t="shared" si="651"/>
        <v>38500</v>
      </c>
    </row>
    <row r="1031" spans="2:23" ht="21" hidden="1" customHeight="1" x14ac:dyDescent="0.25">
      <c r="B1031" s="888" t="s">
        <v>105</v>
      </c>
      <c r="C1031" s="888" t="s">
        <v>310</v>
      </c>
      <c r="D1031" s="510"/>
      <c r="E1031" s="511"/>
      <c r="F1031" s="511"/>
      <c r="G1031" s="511"/>
      <c r="H1031" s="511"/>
      <c r="I1031" s="489"/>
      <c r="J1031" s="888"/>
      <c r="K1031" s="888"/>
      <c r="L1031" s="888">
        <v>3</v>
      </c>
      <c r="M1031" s="888">
        <v>1</v>
      </c>
      <c r="N1031" s="888">
        <v>3</v>
      </c>
      <c r="O1031" s="888"/>
      <c r="P1031" s="888">
        <v>313</v>
      </c>
      <c r="Q1031" s="889" t="s">
        <v>203</v>
      </c>
      <c r="R1031" s="484">
        <v>52</v>
      </c>
      <c r="S1031" s="479">
        <f>S955+S956</f>
        <v>38500</v>
      </c>
      <c r="T1031" s="479">
        <f t="shared" ref="T1031" si="652">T955+T956</f>
        <v>0</v>
      </c>
      <c r="U1031" s="479">
        <f>U955+U956</f>
        <v>38500</v>
      </c>
      <c r="V1031" s="479">
        <f t="shared" ref="V1031:W1031" si="653">V955+V956</f>
        <v>38500</v>
      </c>
      <c r="W1031" s="479">
        <f t="shared" si="653"/>
        <v>38500</v>
      </c>
    </row>
    <row r="1032" spans="2:23" ht="15" hidden="1" customHeight="1" x14ac:dyDescent="0.25">
      <c r="B1032" s="518" t="s">
        <v>105</v>
      </c>
      <c r="C1032" s="518"/>
      <c r="D1032" s="510"/>
      <c r="E1032" s="511"/>
      <c r="F1032" s="511"/>
      <c r="G1032" s="511"/>
      <c r="H1032" s="511"/>
      <c r="I1032" s="489"/>
      <c r="J1032" s="476" t="s">
        <v>201</v>
      </c>
      <c r="K1032" s="476"/>
      <c r="L1032" s="477">
        <v>3</v>
      </c>
      <c r="M1032" s="477">
        <v>1</v>
      </c>
      <c r="N1032" s="477">
        <v>3</v>
      </c>
      <c r="O1032" s="476"/>
      <c r="P1032" s="476">
        <v>313</v>
      </c>
      <c r="Q1032" s="476" t="s">
        <v>203</v>
      </c>
      <c r="R1032" s="483">
        <v>11</v>
      </c>
      <c r="S1032" s="479">
        <f>S1018+S1026+S1028+S1022+S1030</f>
        <v>22473702</v>
      </c>
      <c r="T1032" s="479">
        <f t="shared" ref="T1032" si="654">T1018+T1026+T1028+T1022+T1030</f>
        <v>7015282</v>
      </c>
      <c r="U1032" s="479">
        <f>U1018+U1026+U1028+U1022+U1030</f>
        <v>24169000</v>
      </c>
      <c r="V1032" s="479">
        <f t="shared" ref="V1032:W1032" si="655">V1018+V1026+V1028+V1022+V1030</f>
        <v>24522500</v>
      </c>
      <c r="W1032" s="479">
        <f t="shared" si="655"/>
        <v>24563000</v>
      </c>
    </row>
    <row r="1033" spans="2:23" ht="15" hidden="1" customHeight="1" x14ac:dyDescent="0.25">
      <c r="B1033" s="518" t="s">
        <v>105</v>
      </c>
      <c r="C1033" s="518"/>
      <c r="D1033" s="510"/>
      <c r="E1033" s="511"/>
      <c r="F1033" s="511"/>
      <c r="G1033" s="511"/>
      <c r="H1033" s="511"/>
      <c r="I1033" s="489"/>
      <c r="J1033" s="476" t="s">
        <v>201</v>
      </c>
      <c r="K1033" s="476"/>
      <c r="L1033" s="477">
        <v>3</v>
      </c>
      <c r="M1033" s="477">
        <v>1</v>
      </c>
      <c r="N1033" s="477">
        <v>3</v>
      </c>
      <c r="O1033" s="476"/>
      <c r="P1033" s="476">
        <v>313</v>
      </c>
      <c r="Q1033" s="476" t="s">
        <v>203</v>
      </c>
      <c r="R1033" s="809">
        <v>12</v>
      </c>
      <c r="S1033" s="479">
        <f>S1019</f>
        <v>82500</v>
      </c>
      <c r="T1033" s="479">
        <f t="shared" ref="T1033" si="656">T1019</f>
        <v>32791</v>
      </c>
      <c r="U1033" s="479">
        <f>U1019+U1023</f>
        <v>134000</v>
      </c>
      <c r="V1033" s="479">
        <f t="shared" ref="V1033:W1033" si="657">V1019+V1023</f>
        <v>162500</v>
      </c>
      <c r="W1033" s="479">
        <f t="shared" si="657"/>
        <v>136000</v>
      </c>
    </row>
    <row r="1034" spans="2:23" ht="15" hidden="1" customHeight="1" x14ac:dyDescent="0.25">
      <c r="B1034" s="518" t="s">
        <v>105</v>
      </c>
      <c r="C1034" s="518"/>
      <c r="D1034" s="510"/>
      <c r="E1034" s="511"/>
      <c r="F1034" s="511"/>
      <c r="G1034" s="511"/>
      <c r="H1034" s="511"/>
      <c r="I1034" s="489"/>
      <c r="J1034" s="476" t="s">
        <v>201</v>
      </c>
      <c r="K1034" s="476"/>
      <c r="L1034" s="477">
        <v>3</v>
      </c>
      <c r="M1034" s="477">
        <v>1</v>
      </c>
      <c r="N1034" s="477">
        <v>3</v>
      </c>
      <c r="O1034" s="476"/>
      <c r="P1034" s="476">
        <v>313</v>
      </c>
      <c r="Q1034" s="476" t="s">
        <v>203</v>
      </c>
      <c r="R1034" s="485">
        <v>43</v>
      </c>
      <c r="S1034" s="479">
        <f>S1020+S1029+S1025</f>
        <v>8315000</v>
      </c>
      <c r="T1034" s="479">
        <f t="shared" ref="T1034" si="658">T1020+T1029+T1025</f>
        <v>16023</v>
      </c>
      <c r="U1034" s="479">
        <f>U1020+U1029+U1025</f>
        <v>11848000</v>
      </c>
      <c r="V1034" s="479">
        <f t="shared" ref="V1034:W1034" si="659">V1020+V1029+V1025</f>
        <v>11571700</v>
      </c>
      <c r="W1034" s="479">
        <f t="shared" si="659"/>
        <v>11571700</v>
      </c>
    </row>
    <row r="1035" spans="2:23" ht="15" hidden="1" customHeight="1" x14ac:dyDescent="0.25">
      <c r="B1035" s="518" t="s">
        <v>105</v>
      </c>
      <c r="C1035" s="518"/>
      <c r="D1035" s="510"/>
      <c r="E1035" s="511"/>
      <c r="F1035" s="511"/>
      <c r="G1035" s="511"/>
      <c r="H1035" s="511"/>
      <c r="I1035" s="489"/>
      <c r="J1035" s="476" t="s">
        <v>201</v>
      </c>
      <c r="K1035" s="476"/>
      <c r="L1035" s="477">
        <v>3</v>
      </c>
      <c r="M1035" s="477">
        <v>1</v>
      </c>
      <c r="N1035" s="477">
        <v>3</v>
      </c>
      <c r="O1035" s="476"/>
      <c r="P1035" s="476">
        <v>313</v>
      </c>
      <c r="Q1035" s="476" t="s">
        <v>203</v>
      </c>
      <c r="R1035" s="892">
        <v>51</v>
      </c>
      <c r="S1035" s="479">
        <f>S1027</f>
        <v>0</v>
      </c>
      <c r="T1035" s="479">
        <f t="shared" ref="T1035" si="660">T1027</f>
        <v>0</v>
      </c>
      <c r="U1035" s="479">
        <f>U1027</f>
        <v>0</v>
      </c>
      <c r="V1035" s="479">
        <f t="shared" ref="V1035:W1035" si="661">V1027</f>
        <v>0</v>
      </c>
      <c r="W1035" s="479">
        <f t="shared" si="661"/>
        <v>0</v>
      </c>
    </row>
    <row r="1036" spans="2:23" ht="15" hidden="1" customHeight="1" x14ac:dyDescent="0.25">
      <c r="B1036" s="518" t="s">
        <v>105</v>
      </c>
      <c r="C1036" s="518"/>
      <c r="D1036" s="510"/>
      <c r="E1036" s="511"/>
      <c r="F1036" s="511"/>
      <c r="G1036" s="511"/>
      <c r="H1036" s="511"/>
      <c r="I1036" s="489"/>
      <c r="J1036" s="476" t="s">
        <v>201</v>
      </c>
      <c r="K1036" s="476"/>
      <c r="L1036" s="477">
        <v>3</v>
      </c>
      <c r="M1036" s="477">
        <v>1</v>
      </c>
      <c r="N1036" s="477">
        <v>3</v>
      </c>
      <c r="O1036" s="476"/>
      <c r="P1036" s="476">
        <v>313</v>
      </c>
      <c r="Q1036" s="476" t="s">
        <v>203</v>
      </c>
      <c r="R1036" s="484">
        <v>52</v>
      </c>
      <c r="S1036" s="479">
        <f>S1031</f>
        <v>38500</v>
      </c>
      <c r="T1036" s="479">
        <f t="shared" ref="T1036" si="662">T1031</f>
        <v>0</v>
      </c>
      <c r="U1036" s="479">
        <f>U1031</f>
        <v>38500</v>
      </c>
      <c r="V1036" s="479">
        <f t="shared" ref="V1036:W1036" si="663">V1031</f>
        <v>38500</v>
      </c>
      <c r="W1036" s="479">
        <f t="shared" si="663"/>
        <v>38500</v>
      </c>
    </row>
    <row r="1037" spans="2:23" ht="15" hidden="1" customHeight="1" x14ac:dyDescent="0.25">
      <c r="B1037" s="518" t="s">
        <v>105</v>
      </c>
      <c r="C1037" s="518"/>
      <c r="D1037" s="510"/>
      <c r="E1037" s="511"/>
      <c r="F1037" s="511"/>
      <c r="G1037" s="511"/>
      <c r="H1037" s="511"/>
      <c r="I1037" s="489"/>
      <c r="J1037" s="476" t="s">
        <v>201</v>
      </c>
      <c r="K1037" s="476"/>
      <c r="L1037" s="477">
        <v>3</v>
      </c>
      <c r="M1037" s="477">
        <v>1</v>
      </c>
      <c r="N1037" s="477">
        <v>3</v>
      </c>
      <c r="O1037" s="476"/>
      <c r="P1037" s="476">
        <v>313</v>
      </c>
      <c r="Q1037" s="476" t="s">
        <v>203</v>
      </c>
      <c r="R1037" s="810">
        <v>563</v>
      </c>
      <c r="S1037" s="479">
        <f>S1021</f>
        <v>467500</v>
      </c>
      <c r="T1037" s="479">
        <f t="shared" ref="T1037" si="664">T1021</f>
        <v>185813</v>
      </c>
      <c r="U1037" s="479">
        <f>U1021</f>
        <v>602000</v>
      </c>
      <c r="V1037" s="479">
        <f t="shared" ref="V1037:W1037" si="665">V1021</f>
        <v>733000</v>
      </c>
      <c r="W1037" s="479">
        <f t="shared" si="665"/>
        <v>733000</v>
      </c>
    </row>
    <row r="1038" spans="2:23" ht="15" hidden="1" customHeight="1" x14ac:dyDescent="0.25">
      <c r="B1038" s="518" t="s">
        <v>105</v>
      </c>
      <c r="C1038" s="518"/>
      <c r="D1038" s="510"/>
      <c r="E1038" s="511"/>
      <c r="F1038" s="511"/>
      <c r="G1038" s="511"/>
      <c r="H1038" s="511"/>
      <c r="I1038" s="489"/>
      <c r="J1038" s="476" t="s">
        <v>201</v>
      </c>
      <c r="K1038" s="476"/>
      <c r="L1038" s="477">
        <v>3</v>
      </c>
      <c r="M1038" s="477">
        <v>1</v>
      </c>
      <c r="N1038" s="477">
        <v>3</v>
      </c>
      <c r="O1038" s="476"/>
      <c r="P1038" s="476">
        <v>313</v>
      </c>
      <c r="Q1038" s="476" t="s">
        <v>203</v>
      </c>
      <c r="R1038" s="1048">
        <v>564</v>
      </c>
      <c r="S1038" s="479"/>
      <c r="T1038" s="479"/>
      <c r="U1038" s="479">
        <f>U1024</f>
        <v>11000</v>
      </c>
      <c r="V1038" s="479">
        <f t="shared" ref="V1038:W1038" si="666">V1024</f>
        <v>16500</v>
      </c>
      <c r="W1038" s="479">
        <f t="shared" si="666"/>
        <v>6500</v>
      </c>
    </row>
    <row r="1039" spans="2:23" ht="15" hidden="1" customHeight="1" x14ac:dyDescent="0.25">
      <c r="B1039" s="518"/>
      <c r="C1039" s="518"/>
      <c r="D1039" s="510"/>
      <c r="E1039" s="511"/>
      <c r="F1039" s="511"/>
      <c r="G1039" s="511"/>
      <c r="H1039" s="511"/>
      <c r="I1039" s="489"/>
      <c r="J1039" s="476" t="s">
        <v>202</v>
      </c>
      <c r="K1039" s="476"/>
      <c r="L1039" s="481">
        <v>3</v>
      </c>
      <c r="M1039" s="481">
        <v>1</v>
      </c>
      <c r="N1039" s="481">
        <v>3</v>
      </c>
      <c r="O1039" s="519"/>
      <c r="P1039" s="519">
        <v>313</v>
      </c>
      <c r="Q1039" s="519" t="s">
        <v>203</v>
      </c>
      <c r="R1039" s="484"/>
      <c r="S1039" s="503">
        <f>S1032+S1034+S1033+S1037+S1035+S1036</f>
        <v>31377202</v>
      </c>
      <c r="T1039" s="503">
        <f t="shared" ref="T1039" si="667">T1032+T1034+T1033+T1037+T1035+T1036</f>
        <v>7249909</v>
      </c>
      <c r="U1039" s="503">
        <f>U1032+U1034+U1033+U1037+U1035+U1036+U1038</f>
        <v>36802500</v>
      </c>
      <c r="V1039" s="503">
        <f t="shared" ref="V1039:W1039" si="668">V1032+V1034+V1033+V1037+V1035+V1036+V1038</f>
        <v>37044700</v>
      </c>
      <c r="W1039" s="503">
        <f t="shared" si="668"/>
        <v>37048700</v>
      </c>
    </row>
    <row r="1040" spans="2:23" ht="15" hidden="1" customHeight="1" x14ac:dyDescent="0.25">
      <c r="B1040" s="518"/>
      <c r="C1040" s="518"/>
      <c r="D1040" s="510"/>
      <c r="E1040" s="511"/>
      <c r="F1040" s="511"/>
      <c r="G1040" s="511"/>
      <c r="H1040" s="511"/>
      <c r="I1040" s="489"/>
      <c r="J1040" s="476" t="s">
        <v>98</v>
      </c>
      <c r="K1040" s="476"/>
      <c r="L1040" s="481">
        <v>3</v>
      </c>
      <c r="M1040" s="481">
        <v>1</v>
      </c>
      <c r="N1040" s="481"/>
      <c r="O1040" s="519"/>
      <c r="P1040" s="519"/>
      <c r="Q1040" s="519"/>
      <c r="R1040" s="484"/>
      <c r="S1040" s="503">
        <f>S1032+S1033</f>
        <v>22556202</v>
      </c>
      <c r="T1040" s="503">
        <f t="shared" ref="T1040" si="669">T1032+T1033</f>
        <v>7048073</v>
      </c>
      <c r="U1040" s="503">
        <f>U1032+U1033</f>
        <v>24303000</v>
      </c>
      <c r="V1040" s="503">
        <f t="shared" ref="V1040:W1040" si="670">V1032+V1033</f>
        <v>24685000</v>
      </c>
      <c r="W1040" s="503">
        <f t="shared" si="670"/>
        <v>24699000</v>
      </c>
    </row>
    <row r="1041" spans="2:23" ht="21" hidden="1" customHeight="1" x14ac:dyDescent="0.25">
      <c r="B1041" s="509" t="s">
        <v>105</v>
      </c>
      <c r="C1041" s="509" t="s">
        <v>5</v>
      </c>
      <c r="D1041" s="510"/>
      <c r="E1041" s="511"/>
      <c r="F1041" s="511"/>
      <c r="G1041" s="511"/>
      <c r="H1041" s="511"/>
      <c r="I1041" s="489"/>
      <c r="J1041" s="512"/>
      <c r="K1041" s="512"/>
      <c r="L1041" s="504">
        <v>3</v>
      </c>
      <c r="M1041" s="504">
        <v>2</v>
      </c>
      <c r="N1041" s="504">
        <v>1</v>
      </c>
      <c r="O1041" s="512"/>
      <c r="P1041" s="512">
        <v>321</v>
      </c>
      <c r="Q1041" s="512" t="s">
        <v>204</v>
      </c>
      <c r="R1041" s="483">
        <v>11</v>
      </c>
      <c r="S1041" s="479">
        <f>S62+S63+S64+S88+S104+S120+S232+S161+S254</f>
        <v>2630000</v>
      </c>
      <c r="T1041" s="479">
        <f>T62+T63+T64+T88+T104+T120+T232+T161+T254</f>
        <v>1812288</v>
      </c>
      <c r="U1041" s="479">
        <f>U62+U63+U64+U88+U104+U120+U232+U161+U254</f>
        <v>1892000</v>
      </c>
      <c r="V1041" s="479">
        <f t="shared" ref="V1041:W1041" si="671">V62+V63+V64+V88+V104+V120+V232+V161+V254</f>
        <v>1850000</v>
      </c>
      <c r="W1041" s="479">
        <f t="shared" si="671"/>
        <v>1855000</v>
      </c>
    </row>
    <row r="1042" spans="2:23" ht="21" hidden="1" customHeight="1" x14ac:dyDescent="0.25">
      <c r="B1042" s="509" t="s">
        <v>105</v>
      </c>
      <c r="C1042" s="509" t="s">
        <v>5</v>
      </c>
      <c r="D1042" s="510"/>
      <c r="E1042" s="511"/>
      <c r="F1042" s="511"/>
      <c r="G1042" s="511"/>
      <c r="H1042" s="511"/>
      <c r="I1042" s="489"/>
      <c r="J1042" s="512"/>
      <c r="K1042" s="512"/>
      <c r="L1042" s="504">
        <v>3</v>
      </c>
      <c r="M1042" s="504">
        <v>2</v>
      </c>
      <c r="N1042" s="504">
        <v>1</v>
      </c>
      <c r="O1042" s="512"/>
      <c r="P1042" s="512">
        <v>321</v>
      </c>
      <c r="Q1042" s="512" t="s">
        <v>204</v>
      </c>
      <c r="R1042" s="809">
        <v>12</v>
      </c>
      <c r="S1042" s="479">
        <f>S318+S320+S319</f>
        <v>73500</v>
      </c>
      <c r="T1042" s="479">
        <f>T318+T320+T319</f>
        <v>7383</v>
      </c>
      <c r="U1042" s="479">
        <f>U318+U320+U319</f>
        <v>77000</v>
      </c>
      <c r="V1042" s="479">
        <f t="shared" ref="V1042:W1042" si="672">V318+V320+V319</f>
        <v>81000</v>
      </c>
      <c r="W1042" s="479">
        <f t="shared" si="672"/>
        <v>81000</v>
      </c>
    </row>
    <row r="1043" spans="2:23" ht="21" hidden="1" customHeight="1" x14ac:dyDescent="0.25">
      <c r="B1043" s="509" t="s">
        <v>105</v>
      </c>
      <c r="C1043" s="509" t="s">
        <v>5</v>
      </c>
      <c r="D1043" s="510"/>
      <c r="E1043" s="511"/>
      <c r="F1043" s="511"/>
      <c r="G1043" s="511"/>
      <c r="H1043" s="511"/>
      <c r="I1043" s="489"/>
      <c r="J1043" s="512"/>
      <c r="K1043" s="512"/>
      <c r="L1043" s="504">
        <v>3</v>
      </c>
      <c r="M1043" s="504">
        <v>2</v>
      </c>
      <c r="N1043" s="504">
        <v>1</v>
      </c>
      <c r="O1043" s="512"/>
      <c r="P1043" s="512">
        <v>321</v>
      </c>
      <c r="Q1043" s="512" t="s">
        <v>204</v>
      </c>
      <c r="R1043" s="485">
        <v>43</v>
      </c>
      <c r="S1043" s="479">
        <f>S150+S140+S194+S195</f>
        <v>260000</v>
      </c>
      <c r="T1043" s="479">
        <f>T150+T140+T194+T195</f>
        <v>39335</v>
      </c>
      <c r="U1043" s="479">
        <f>U150+U140+U194+U195+U96+U112+U242</f>
        <v>748000</v>
      </c>
      <c r="V1043" s="479">
        <f t="shared" ref="V1043:W1043" si="673">V150+V140+V194+V195+V96+V112+V242</f>
        <v>798000</v>
      </c>
      <c r="W1043" s="479">
        <f t="shared" si="673"/>
        <v>848000</v>
      </c>
    </row>
    <row r="1044" spans="2:23" ht="21" hidden="1" customHeight="1" x14ac:dyDescent="0.25">
      <c r="B1044" s="509" t="s">
        <v>105</v>
      </c>
      <c r="C1044" s="509" t="s">
        <v>5</v>
      </c>
      <c r="D1044" s="510"/>
      <c r="E1044" s="511"/>
      <c r="F1044" s="511"/>
      <c r="G1044" s="511"/>
      <c r="H1044" s="511"/>
      <c r="I1044" s="489"/>
      <c r="J1044" s="512"/>
      <c r="K1044" s="512"/>
      <c r="L1044" s="504">
        <v>3</v>
      </c>
      <c r="M1044" s="504">
        <v>2</v>
      </c>
      <c r="N1044" s="504">
        <v>1</v>
      </c>
      <c r="O1044" s="512"/>
      <c r="P1044" s="512">
        <v>321</v>
      </c>
      <c r="Q1044" s="512" t="s">
        <v>204</v>
      </c>
      <c r="R1044" s="484">
        <v>52</v>
      </c>
      <c r="S1044" s="479">
        <f>S293+S287+S294+S288</f>
        <v>70000</v>
      </c>
      <c r="T1044" s="479">
        <f>T293+T287+T294+T288</f>
        <v>24061</v>
      </c>
      <c r="U1044" s="479">
        <f>U293+U287+U294+U288</f>
        <v>75000</v>
      </c>
      <c r="V1044" s="479">
        <f t="shared" ref="V1044:W1044" si="674">V293+V287+V294+V288</f>
        <v>60000</v>
      </c>
      <c r="W1044" s="479">
        <f t="shared" si="674"/>
        <v>0</v>
      </c>
    </row>
    <row r="1045" spans="2:23" ht="21" hidden="1" customHeight="1" x14ac:dyDescent="0.25">
      <c r="B1045" s="509" t="s">
        <v>105</v>
      </c>
      <c r="C1045" s="509" t="s">
        <v>5</v>
      </c>
      <c r="D1045" s="510"/>
      <c r="E1045" s="511"/>
      <c r="F1045" s="511"/>
      <c r="G1045" s="511"/>
      <c r="H1045" s="511"/>
      <c r="I1045" s="489"/>
      <c r="J1045" s="512"/>
      <c r="K1045" s="512"/>
      <c r="L1045" s="504">
        <v>3</v>
      </c>
      <c r="M1045" s="504">
        <v>2</v>
      </c>
      <c r="N1045" s="504">
        <v>1</v>
      </c>
      <c r="O1045" s="512"/>
      <c r="P1045" s="512">
        <v>321</v>
      </c>
      <c r="Q1045" s="512" t="s">
        <v>204</v>
      </c>
      <c r="R1045" s="810">
        <v>563</v>
      </c>
      <c r="S1045" s="479">
        <f>S344+S346+S345</f>
        <v>416500</v>
      </c>
      <c r="T1045" s="479">
        <f>T344+T346+T345</f>
        <v>41842</v>
      </c>
      <c r="U1045" s="479">
        <f>U344+U346+U345</f>
        <v>436000</v>
      </c>
      <c r="V1045" s="479">
        <f t="shared" ref="V1045:W1045" si="675">V344+V346+V345</f>
        <v>455000</v>
      </c>
      <c r="W1045" s="479">
        <f t="shared" si="675"/>
        <v>455000</v>
      </c>
    </row>
    <row r="1046" spans="2:23" ht="21" hidden="1" customHeight="1" x14ac:dyDescent="0.25">
      <c r="B1046" s="725" t="s">
        <v>105</v>
      </c>
      <c r="C1046" s="725" t="s">
        <v>275</v>
      </c>
      <c r="D1046" s="510"/>
      <c r="E1046" s="511"/>
      <c r="F1046" s="511"/>
      <c r="G1046" s="511"/>
      <c r="H1046" s="511"/>
      <c r="I1046" s="489"/>
      <c r="J1046" s="725"/>
      <c r="K1046" s="725"/>
      <c r="L1046" s="727">
        <v>3</v>
      </c>
      <c r="M1046" s="727">
        <v>2</v>
      </c>
      <c r="N1046" s="727">
        <v>1</v>
      </c>
      <c r="O1046" s="726"/>
      <c r="P1046" s="726">
        <v>321</v>
      </c>
      <c r="Q1046" s="726" t="s">
        <v>204</v>
      </c>
      <c r="R1046" s="489">
        <v>11</v>
      </c>
      <c r="S1046" s="479">
        <f t="shared" ref="S1046:T1046" si="676">S395+S396+S397+S425</f>
        <v>260000</v>
      </c>
      <c r="T1046" s="479">
        <f t="shared" si="676"/>
        <v>169932</v>
      </c>
      <c r="U1046" s="479">
        <f>U395+U396+U397+U425</f>
        <v>400000</v>
      </c>
      <c r="V1046" s="479">
        <f t="shared" ref="V1046:W1046" si="677">V395+V396+V397+V425</f>
        <v>310000</v>
      </c>
      <c r="W1046" s="479">
        <f t="shared" si="677"/>
        <v>370000</v>
      </c>
    </row>
    <row r="1047" spans="2:23" ht="21" hidden="1" customHeight="1" x14ac:dyDescent="0.25">
      <c r="B1047" s="725" t="s">
        <v>105</v>
      </c>
      <c r="C1047" s="725" t="s">
        <v>275</v>
      </c>
      <c r="D1047" s="510"/>
      <c r="E1047" s="511"/>
      <c r="F1047" s="511"/>
      <c r="G1047" s="511"/>
      <c r="H1047" s="511"/>
      <c r="I1047" s="489"/>
      <c r="J1047" s="725"/>
      <c r="K1047" s="725"/>
      <c r="L1047" s="727">
        <v>3</v>
      </c>
      <c r="M1047" s="727">
        <v>2</v>
      </c>
      <c r="N1047" s="727">
        <v>1</v>
      </c>
      <c r="O1047" s="726"/>
      <c r="P1047" s="726">
        <v>321</v>
      </c>
      <c r="Q1047" s="726" t="s">
        <v>204</v>
      </c>
      <c r="R1047" s="1048">
        <v>564</v>
      </c>
      <c r="S1047" s="479"/>
      <c r="T1047" s="479"/>
      <c r="U1047" s="479">
        <f>U470</f>
        <v>80000</v>
      </c>
      <c r="V1047" s="479">
        <f t="shared" ref="V1047:W1047" si="678">V470</f>
        <v>80000</v>
      </c>
      <c r="W1047" s="479">
        <f t="shared" si="678"/>
        <v>20000</v>
      </c>
    </row>
    <row r="1048" spans="2:23" ht="21" hidden="1" customHeight="1" x14ac:dyDescent="0.25">
      <c r="B1048" s="796" t="s">
        <v>105</v>
      </c>
      <c r="C1048" s="796" t="s">
        <v>289</v>
      </c>
      <c r="D1048" s="510"/>
      <c r="E1048" s="511"/>
      <c r="F1048" s="511"/>
      <c r="G1048" s="511"/>
      <c r="H1048" s="511"/>
      <c r="I1048" s="489"/>
      <c r="J1048" s="796"/>
      <c r="K1048" s="796"/>
      <c r="L1048" s="798">
        <v>3</v>
      </c>
      <c r="M1048" s="798">
        <v>2</v>
      </c>
      <c r="N1048" s="798">
        <v>1</v>
      </c>
      <c r="O1048" s="797"/>
      <c r="P1048" s="797">
        <v>321</v>
      </c>
      <c r="Q1048" s="797" t="s">
        <v>204</v>
      </c>
      <c r="R1048" s="485">
        <v>43</v>
      </c>
      <c r="S1048" s="479">
        <f t="shared" ref="S1048:T1048" si="679">S491+S492</f>
        <v>800000</v>
      </c>
      <c r="T1048" s="479">
        <f t="shared" si="679"/>
        <v>0</v>
      </c>
      <c r="U1048" s="479">
        <f>U491+U492+U493</f>
        <v>725000</v>
      </c>
      <c r="V1048" s="479">
        <f t="shared" ref="V1048:W1048" si="680">V491+V492+V493</f>
        <v>653000</v>
      </c>
      <c r="W1048" s="479">
        <f t="shared" si="680"/>
        <v>653000</v>
      </c>
    </row>
    <row r="1049" spans="2:23" ht="21" hidden="1" customHeight="1" x14ac:dyDescent="0.25">
      <c r="B1049" s="514" t="s">
        <v>105</v>
      </c>
      <c r="C1049" s="514" t="s">
        <v>116</v>
      </c>
      <c r="D1049" s="510"/>
      <c r="E1049" s="511"/>
      <c r="F1049" s="511"/>
      <c r="G1049" s="511"/>
      <c r="H1049" s="511"/>
      <c r="I1049" s="489"/>
      <c r="J1049" s="515"/>
      <c r="K1049" s="515"/>
      <c r="L1049" s="494">
        <v>3</v>
      </c>
      <c r="M1049" s="494">
        <v>2</v>
      </c>
      <c r="N1049" s="494">
        <v>1</v>
      </c>
      <c r="O1049" s="515"/>
      <c r="P1049" s="515">
        <v>321</v>
      </c>
      <c r="Q1049" s="515" t="s">
        <v>204</v>
      </c>
      <c r="R1049" s="489">
        <v>11</v>
      </c>
      <c r="S1049" s="490">
        <f t="shared" ref="S1049:T1049" si="681">S544+S545+S546+S547+S617</f>
        <v>825000</v>
      </c>
      <c r="T1049" s="490">
        <f t="shared" si="681"/>
        <v>538536</v>
      </c>
      <c r="U1049" s="490">
        <f>U544+U545+U546+U547+U617</f>
        <v>860000</v>
      </c>
      <c r="V1049" s="490">
        <f t="shared" ref="V1049:W1049" si="682">V544+V545+V546+V547+V617</f>
        <v>860000</v>
      </c>
      <c r="W1049" s="490">
        <f t="shared" si="682"/>
        <v>860000</v>
      </c>
    </row>
    <row r="1050" spans="2:23" ht="21" hidden="1" customHeight="1" x14ac:dyDescent="0.25">
      <c r="B1050" s="514" t="s">
        <v>105</v>
      </c>
      <c r="C1050" s="514" t="s">
        <v>116</v>
      </c>
      <c r="D1050" s="510"/>
      <c r="E1050" s="511"/>
      <c r="F1050" s="511"/>
      <c r="G1050" s="511"/>
      <c r="H1050" s="511"/>
      <c r="I1050" s="489"/>
      <c r="J1050" s="515"/>
      <c r="K1050" s="515"/>
      <c r="L1050" s="494">
        <v>3</v>
      </c>
      <c r="M1050" s="494">
        <v>2</v>
      </c>
      <c r="N1050" s="494">
        <v>1</v>
      </c>
      <c r="O1050" s="515"/>
      <c r="P1050" s="515">
        <v>321</v>
      </c>
      <c r="Q1050" s="515" t="s">
        <v>204</v>
      </c>
      <c r="R1050" s="892">
        <v>51</v>
      </c>
      <c r="S1050" s="490">
        <f t="shared" ref="S1050:T1050" si="683">S657+S658</f>
        <v>150000</v>
      </c>
      <c r="T1050" s="490">
        <f t="shared" si="683"/>
        <v>24923</v>
      </c>
      <c r="U1050" s="490">
        <f>U657+U658</f>
        <v>75000</v>
      </c>
      <c r="V1050" s="490">
        <f t="shared" ref="V1050:W1050" si="684">V657+V658</f>
        <v>0</v>
      </c>
      <c r="W1050" s="490">
        <f t="shared" si="684"/>
        <v>0</v>
      </c>
    </row>
    <row r="1051" spans="2:23" ht="21" hidden="1" customHeight="1" x14ac:dyDescent="0.25">
      <c r="B1051" s="516" t="s">
        <v>105</v>
      </c>
      <c r="C1051" s="516" t="s">
        <v>150</v>
      </c>
      <c r="D1051" s="510"/>
      <c r="E1051" s="511"/>
      <c r="F1051" s="511"/>
      <c r="G1051" s="511"/>
      <c r="H1051" s="511"/>
      <c r="I1051" s="489"/>
      <c r="J1051" s="517"/>
      <c r="K1051" s="517"/>
      <c r="L1051" s="506">
        <v>3</v>
      </c>
      <c r="M1051" s="506">
        <v>2</v>
      </c>
      <c r="N1051" s="506">
        <v>1</v>
      </c>
      <c r="O1051" s="517"/>
      <c r="P1051" s="517">
        <v>321</v>
      </c>
      <c r="Q1051" s="517" t="s">
        <v>204</v>
      </c>
      <c r="R1051" s="483">
        <v>11</v>
      </c>
      <c r="S1051" s="479">
        <f>S696+S697+S698+S699+S809+S814+S815+S832</f>
        <v>3773000</v>
      </c>
      <c r="T1051" s="479">
        <f t="shared" ref="T1051" si="685">T696+T697+T698+T699+T809+T814+T815+T832</f>
        <v>0</v>
      </c>
      <c r="U1051" s="479">
        <f>U696+U697+U698+U699+U809+U814+U815+U832</f>
        <v>3935000</v>
      </c>
      <c r="V1051" s="479">
        <f t="shared" ref="V1051:W1051" si="686">V696+V697+V698+V699+V809+V814+V815+V832</f>
        <v>3935000</v>
      </c>
      <c r="W1051" s="479">
        <f t="shared" si="686"/>
        <v>3935000</v>
      </c>
    </row>
    <row r="1052" spans="2:23" ht="21" hidden="1" customHeight="1" x14ac:dyDescent="0.25">
      <c r="B1052" s="516" t="s">
        <v>105</v>
      </c>
      <c r="C1052" s="516" t="s">
        <v>150</v>
      </c>
      <c r="D1052" s="510"/>
      <c r="E1052" s="511"/>
      <c r="F1052" s="511"/>
      <c r="G1052" s="511"/>
      <c r="H1052" s="511"/>
      <c r="I1052" s="489"/>
      <c r="J1052" s="517"/>
      <c r="K1052" s="517"/>
      <c r="L1052" s="506">
        <v>3</v>
      </c>
      <c r="M1052" s="506">
        <v>2</v>
      </c>
      <c r="N1052" s="506">
        <v>1</v>
      </c>
      <c r="O1052" s="517"/>
      <c r="P1052" s="517">
        <v>321</v>
      </c>
      <c r="Q1052" s="517" t="s">
        <v>204</v>
      </c>
      <c r="R1052" s="893">
        <v>12</v>
      </c>
      <c r="S1052" s="479">
        <f>S896</f>
        <v>88235</v>
      </c>
      <c r="T1052" s="479">
        <f t="shared" ref="T1052" si="687">T896</f>
        <v>0</v>
      </c>
      <c r="U1052" s="479">
        <f>U896</f>
        <v>160606</v>
      </c>
      <c r="V1052" s="479">
        <f t="shared" ref="V1052:W1052" si="688">V896</f>
        <v>534276</v>
      </c>
      <c r="W1052" s="479">
        <f t="shared" si="688"/>
        <v>42500</v>
      </c>
    </row>
    <row r="1053" spans="2:23" ht="21" hidden="1" customHeight="1" x14ac:dyDescent="0.25">
      <c r="B1053" s="516" t="s">
        <v>105</v>
      </c>
      <c r="C1053" s="516" t="s">
        <v>150</v>
      </c>
      <c r="D1053" s="510"/>
      <c r="E1053" s="511"/>
      <c r="F1053" s="511"/>
      <c r="G1053" s="511"/>
      <c r="H1053" s="511"/>
      <c r="I1053" s="489"/>
      <c r="J1053" s="517"/>
      <c r="K1053" s="517"/>
      <c r="L1053" s="506">
        <v>3</v>
      </c>
      <c r="M1053" s="506">
        <v>2</v>
      </c>
      <c r="N1053" s="506">
        <v>1</v>
      </c>
      <c r="O1053" s="517"/>
      <c r="P1053" s="517">
        <v>321</v>
      </c>
      <c r="Q1053" s="517" t="s">
        <v>204</v>
      </c>
      <c r="R1053" s="496">
        <v>13</v>
      </c>
      <c r="S1053" s="479">
        <f>S847+S848</f>
        <v>60000</v>
      </c>
      <c r="T1053" s="479">
        <f t="shared" ref="T1053" si="689">T847+T848</f>
        <v>0</v>
      </c>
      <c r="U1053" s="479">
        <f>U847+U848</f>
        <v>60000</v>
      </c>
      <c r="V1053" s="479">
        <f t="shared" ref="V1053:W1053" si="690">V847+V848</f>
        <v>0</v>
      </c>
      <c r="W1053" s="479">
        <f t="shared" si="690"/>
        <v>0</v>
      </c>
    </row>
    <row r="1054" spans="2:23" ht="21" hidden="1" customHeight="1" x14ac:dyDescent="0.25">
      <c r="B1054" s="516" t="s">
        <v>105</v>
      </c>
      <c r="C1054" s="516" t="s">
        <v>150</v>
      </c>
      <c r="D1054" s="510"/>
      <c r="E1054" s="511"/>
      <c r="F1054" s="511"/>
      <c r="G1054" s="511"/>
      <c r="H1054" s="511"/>
      <c r="I1054" s="489"/>
      <c r="J1054" s="517"/>
      <c r="K1054" s="517"/>
      <c r="L1054" s="506">
        <v>3</v>
      </c>
      <c r="M1054" s="506">
        <v>2</v>
      </c>
      <c r="N1054" s="506">
        <v>1</v>
      </c>
      <c r="O1054" s="517"/>
      <c r="P1054" s="517">
        <v>321</v>
      </c>
      <c r="Q1054" s="517" t="s">
        <v>204</v>
      </c>
      <c r="R1054" s="894">
        <v>31</v>
      </c>
      <c r="S1054" s="479">
        <f>S894</f>
        <v>400000</v>
      </c>
      <c r="T1054" s="479">
        <f t="shared" ref="T1054" si="691">T894</f>
        <v>0</v>
      </c>
      <c r="U1054" s="479">
        <f t="shared" ref="U1054:W1054" si="692">U894</f>
        <v>0</v>
      </c>
      <c r="V1054" s="479">
        <f t="shared" si="692"/>
        <v>0</v>
      </c>
      <c r="W1054" s="479">
        <f t="shared" si="692"/>
        <v>0</v>
      </c>
    </row>
    <row r="1055" spans="2:23" ht="21" hidden="1" customHeight="1" x14ac:dyDescent="0.25">
      <c r="B1055" s="516" t="s">
        <v>105</v>
      </c>
      <c r="C1055" s="516" t="s">
        <v>150</v>
      </c>
      <c r="D1055" s="510"/>
      <c r="E1055" s="511"/>
      <c r="F1055" s="511"/>
      <c r="G1055" s="511"/>
      <c r="H1055" s="511"/>
      <c r="I1055" s="489"/>
      <c r="J1055" s="517"/>
      <c r="K1055" s="517"/>
      <c r="L1055" s="506">
        <v>3</v>
      </c>
      <c r="M1055" s="506">
        <v>2</v>
      </c>
      <c r="N1055" s="506">
        <v>1</v>
      </c>
      <c r="O1055" s="517"/>
      <c r="P1055" s="517">
        <v>321</v>
      </c>
      <c r="Q1055" s="517" t="s">
        <v>204</v>
      </c>
      <c r="R1055" s="485">
        <v>43</v>
      </c>
      <c r="S1055" s="479">
        <f>S885</f>
        <v>0</v>
      </c>
      <c r="T1055" s="479">
        <f t="shared" ref="T1055" si="693">T885</f>
        <v>0</v>
      </c>
      <c r="U1055" s="479">
        <f t="shared" ref="U1055:W1055" si="694">U885</f>
        <v>0</v>
      </c>
      <c r="V1055" s="479">
        <f t="shared" si="694"/>
        <v>0</v>
      </c>
      <c r="W1055" s="479">
        <f t="shared" si="694"/>
        <v>0</v>
      </c>
    </row>
    <row r="1056" spans="2:23" ht="21" hidden="1" customHeight="1" x14ac:dyDescent="0.25">
      <c r="B1056" s="516" t="s">
        <v>105</v>
      </c>
      <c r="C1056" s="516" t="s">
        <v>150</v>
      </c>
      <c r="D1056" s="510"/>
      <c r="E1056" s="511"/>
      <c r="F1056" s="511"/>
      <c r="G1056" s="511"/>
      <c r="H1056" s="511"/>
      <c r="I1056" s="489"/>
      <c r="J1056" s="517"/>
      <c r="K1056" s="517"/>
      <c r="L1056" s="506">
        <v>3</v>
      </c>
      <c r="M1056" s="506">
        <v>2</v>
      </c>
      <c r="N1056" s="506">
        <v>1</v>
      </c>
      <c r="O1056" s="517"/>
      <c r="P1056" s="517">
        <v>321</v>
      </c>
      <c r="Q1056" s="517" t="s">
        <v>204</v>
      </c>
      <c r="R1056" s="486">
        <v>83</v>
      </c>
      <c r="S1056" s="479">
        <f>S864+S865</f>
        <v>290000</v>
      </c>
      <c r="T1056" s="479">
        <f t="shared" ref="T1056" si="695">T864+T865</f>
        <v>0</v>
      </c>
      <c r="U1056" s="479">
        <f>U864+U865</f>
        <v>160000</v>
      </c>
      <c r="V1056" s="479">
        <f t="shared" ref="V1056:W1056" si="696">V864+V865</f>
        <v>0</v>
      </c>
      <c r="W1056" s="479">
        <f t="shared" si="696"/>
        <v>0</v>
      </c>
    </row>
    <row r="1057" spans="2:23" ht="21" hidden="1" customHeight="1" x14ac:dyDescent="0.25">
      <c r="B1057" s="516" t="s">
        <v>105</v>
      </c>
      <c r="C1057" s="516" t="s">
        <v>150</v>
      </c>
      <c r="D1057" s="510"/>
      <c r="E1057" s="511"/>
      <c r="F1057" s="511"/>
      <c r="G1057" s="511"/>
      <c r="H1057" s="511"/>
      <c r="I1057" s="489"/>
      <c r="J1057" s="517"/>
      <c r="K1057" s="517"/>
      <c r="L1057" s="506">
        <v>3</v>
      </c>
      <c r="M1057" s="506">
        <v>2</v>
      </c>
      <c r="N1057" s="506">
        <v>1</v>
      </c>
      <c r="O1057" s="517"/>
      <c r="P1057" s="517">
        <v>321</v>
      </c>
      <c r="Q1057" s="517" t="s">
        <v>204</v>
      </c>
      <c r="R1057" s="895">
        <v>561</v>
      </c>
      <c r="S1057" s="479">
        <f>S899</f>
        <v>500000</v>
      </c>
      <c r="T1057" s="479">
        <f t="shared" ref="T1057" si="697">T899</f>
        <v>0</v>
      </c>
      <c r="U1057" s="479">
        <f>U899</f>
        <v>676770</v>
      </c>
      <c r="V1057" s="479">
        <f t="shared" ref="V1057:W1057" si="698">V899</f>
        <v>1694230</v>
      </c>
      <c r="W1057" s="479">
        <f t="shared" si="698"/>
        <v>237500</v>
      </c>
    </row>
    <row r="1058" spans="2:23" ht="21" hidden="1" customHeight="1" x14ac:dyDescent="0.25">
      <c r="B1058" s="888" t="s">
        <v>105</v>
      </c>
      <c r="C1058" s="888" t="s">
        <v>310</v>
      </c>
      <c r="D1058" s="510"/>
      <c r="E1058" s="511"/>
      <c r="F1058" s="511"/>
      <c r="G1058" s="511"/>
      <c r="H1058" s="511"/>
      <c r="I1058" s="489"/>
      <c r="J1058" s="888"/>
      <c r="K1058" s="888"/>
      <c r="L1058" s="888">
        <v>3</v>
      </c>
      <c r="M1058" s="888">
        <v>2</v>
      </c>
      <c r="N1058" s="888">
        <v>1</v>
      </c>
      <c r="O1058" s="888"/>
      <c r="P1058" s="888">
        <v>321</v>
      </c>
      <c r="Q1058" s="889" t="s">
        <v>204</v>
      </c>
      <c r="R1058" s="489">
        <v>11</v>
      </c>
      <c r="S1058" s="479">
        <f>S937+S938+S939</f>
        <v>9500</v>
      </c>
      <c r="T1058" s="479">
        <f t="shared" ref="T1058" si="699">T937+T938+T939</f>
        <v>0</v>
      </c>
      <c r="U1058" s="479">
        <f>U937+U938+U939</f>
        <v>10500</v>
      </c>
      <c r="V1058" s="479">
        <f t="shared" ref="V1058:W1058" si="700">V937+V938+V939</f>
        <v>10500</v>
      </c>
      <c r="W1058" s="479">
        <f t="shared" si="700"/>
        <v>10500</v>
      </c>
    </row>
    <row r="1059" spans="2:23" ht="21" hidden="1" customHeight="1" x14ac:dyDescent="0.25">
      <c r="B1059" s="888" t="s">
        <v>105</v>
      </c>
      <c r="C1059" s="888" t="s">
        <v>310</v>
      </c>
      <c r="D1059" s="510"/>
      <c r="E1059" s="511"/>
      <c r="F1059" s="511"/>
      <c r="G1059" s="511"/>
      <c r="H1059" s="511"/>
      <c r="I1059" s="489"/>
      <c r="J1059" s="888"/>
      <c r="K1059" s="888"/>
      <c r="L1059" s="888">
        <v>3</v>
      </c>
      <c r="M1059" s="888">
        <v>2</v>
      </c>
      <c r="N1059" s="888">
        <v>1</v>
      </c>
      <c r="O1059" s="888"/>
      <c r="P1059" s="888">
        <v>321</v>
      </c>
      <c r="Q1059" s="889" t="s">
        <v>204</v>
      </c>
      <c r="R1059" s="484">
        <v>52</v>
      </c>
      <c r="S1059" s="479">
        <f>S957+S958+S959</f>
        <v>9500</v>
      </c>
      <c r="T1059" s="479">
        <f t="shared" ref="T1059" si="701">T957+T958+T959</f>
        <v>0</v>
      </c>
      <c r="U1059" s="479">
        <f>U957+U958+U959</f>
        <v>10500</v>
      </c>
      <c r="V1059" s="479">
        <f t="shared" ref="V1059:W1059" si="702">V957+V958+V959</f>
        <v>10500</v>
      </c>
      <c r="W1059" s="479">
        <f t="shared" si="702"/>
        <v>10500</v>
      </c>
    </row>
    <row r="1060" spans="2:23" ht="15" hidden="1" customHeight="1" x14ac:dyDescent="0.25">
      <c r="B1060" s="518" t="s">
        <v>105</v>
      </c>
      <c r="C1060" s="518"/>
      <c r="D1060" s="510"/>
      <c r="E1060" s="511"/>
      <c r="F1060" s="511"/>
      <c r="G1060" s="511"/>
      <c r="H1060" s="511"/>
      <c r="I1060" s="489"/>
      <c r="J1060" s="476" t="s">
        <v>201</v>
      </c>
      <c r="K1060" s="476"/>
      <c r="L1060" s="477">
        <v>3</v>
      </c>
      <c r="M1060" s="477">
        <v>2</v>
      </c>
      <c r="N1060" s="477">
        <v>1</v>
      </c>
      <c r="O1060" s="476"/>
      <c r="P1060" s="476">
        <v>321</v>
      </c>
      <c r="Q1060" s="476" t="s">
        <v>204</v>
      </c>
      <c r="R1060" s="489">
        <v>11</v>
      </c>
      <c r="S1060" s="479">
        <f>S1041+S1049+S1051+S1046+S1058</f>
        <v>7497500</v>
      </c>
      <c r="T1060" s="479">
        <f t="shared" ref="T1060" si="703">T1041+T1049+T1051+T1046+T1058</f>
        <v>2520756</v>
      </c>
      <c r="U1060" s="479">
        <f>U1041+U1049+U1051+U1046+U1058</f>
        <v>7097500</v>
      </c>
      <c r="V1060" s="479">
        <f t="shared" ref="V1060:W1060" si="704">V1041+V1049+V1051+V1046+V1058</f>
        <v>6965500</v>
      </c>
      <c r="W1060" s="479">
        <f t="shared" si="704"/>
        <v>7030500</v>
      </c>
    </row>
    <row r="1061" spans="2:23" ht="15" hidden="1" customHeight="1" x14ac:dyDescent="0.25">
      <c r="B1061" s="518" t="s">
        <v>105</v>
      </c>
      <c r="C1061" s="518"/>
      <c r="D1061" s="510"/>
      <c r="E1061" s="511"/>
      <c r="F1061" s="511"/>
      <c r="G1061" s="511"/>
      <c r="H1061" s="511"/>
      <c r="I1061" s="489"/>
      <c r="J1061" s="476" t="s">
        <v>201</v>
      </c>
      <c r="K1061" s="476"/>
      <c r="L1061" s="477">
        <v>3</v>
      </c>
      <c r="M1061" s="477">
        <v>2</v>
      </c>
      <c r="N1061" s="477">
        <v>1</v>
      </c>
      <c r="O1061" s="476"/>
      <c r="P1061" s="476">
        <v>321</v>
      </c>
      <c r="Q1061" s="476" t="s">
        <v>204</v>
      </c>
      <c r="R1061" s="809">
        <v>12</v>
      </c>
      <c r="S1061" s="479">
        <f>S1042+S1052</f>
        <v>161735</v>
      </c>
      <c r="T1061" s="479">
        <f t="shared" ref="T1061" si="705">T1042+T1052</f>
        <v>7383</v>
      </c>
      <c r="U1061" s="479">
        <f>U1042+U1052</f>
        <v>237606</v>
      </c>
      <c r="V1061" s="479">
        <f t="shared" ref="V1061:W1061" si="706">V1042+V1052</f>
        <v>615276</v>
      </c>
      <c r="W1061" s="479">
        <f t="shared" si="706"/>
        <v>123500</v>
      </c>
    </row>
    <row r="1062" spans="2:23" ht="15" hidden="1" customHeight="1" x14ac:dyDescent="0.25">
      <c r="B1062" s="518" t="s">
        <v>105</v>
      </c>
      <c r="C1062" s="518"/>
      <c r="D1062" s="510"/>
      <c r="E1062" s="511"/>
      <c r="F1062" s="511"/>
      <c r="G1062" s="511"/>
      <c r="H1062" s="511"/>
      <c r="I1062" s="489"/>
      <c r="J1062" s="476" t="s">
        <v>201</v>
      </c>
      <c r="K1062" s="476"/>
      <c r="L1062" s="477">
        <v>3</v>
      </c>
      <c r="M1062" s="477">
        <v>2</v>
      </c>
      <c r="N1062" s="477">
        <v>1</v>
      </c>
      <c r="O1062" s="476"/>
      <c r="P1062" s="476">
        <v>321</v>
      </c>
      <c r="Q1062" s="476" t="s">
        <v>204</v>
      </c>
      <c r="R1062" s="496">
        <v>13</v>
      </c>
      <c r="S1062" s="479">
        <f>S1053</f>
        <v>60000</v>
      </c>
      <c r="T1062" s="479">
        <f t="shared" ref="T1062" si="707">T1053</f>
        <v>0</v>
      </c>
      <c r="U1062" s="479">
        <f>U1053</f>
        <v>60000</v>
      </c>
      <c r="V1062" s="479">
        <f t="shared" ref="V1062:W1062" si="708">V1053</f>
        <v>0</v>
      </c>
      <c r="W1062" s="479">
        <f t="shared" si="708"/>
        <v>0</v>
      </c>
    </row>
    <row r="1063" spans="2:23" ht="15" hidden="1" customHeight="1" x14ac:dyDescent="0.25">
      <c r="B1063" s="518" t="s">
        <v>105</v>
      </c>
      <c r="C1063" s="518"/>
      <c r="D1063" s="510"/>
      <c r="E1063" s="511"/>
      <c r="F1063" s="511"/>
      <c r="G1063" s="511"/>
      <c r="H1063" s="511"/>
      <c r="I1063" s="489"/>
      <c r="J1063" s="476" t="s">
        <v>201</v>
      </c>
      <c r="K1063" s="476"/>
      <c r="L1063" s="477">
        <v>3</v>
      </c>
      <c r="M1063" s="477">
        <v>2</v>
      </c>
      <c r="N1063" s="477">
        <v>1</v>
      </c>
      <c r="O1063" s="476"/>
      <c r="P1063" s="476">
        <v>321</v>
      </c>
      <c r="Q1063" s="476" t="s">
        <v>204</v>
      </c>
      <c r="R1063" s="894">
        <v>31</v>
      </c>
      <c r="S1063" s="479">
        <f>S1054</f>
        <v>400000</v>
      </c>
      <c r="T1063" s="479">
        <f t="shared" ref="T1063" si="709">T1054</f>
        <v>0</v>
      </c>
      <c r="U1063" s="479">
        <f>U1054</f>
        <v>0</v>
      </c>
      <c r="V1063" s="479">
        <f t="shared" ref="V1063:W1063" si="710">V1054</f>
        <v>0</v>
      </c>
      <c r="W1063" s="479">
        <f t="shared" si="710"/>
        <v>0</v>
      </c>
    </row>
    <row r="1064" spans="2:23" ht="15" hidden="1" customHeight="1" x14ac:dyDescent="0.25">
      <c r="B1064" s="518" t="s">
        <v>105</v>
      </c>
      <c r="C1064" s="518"/>
      <c r="D1064" s="510"/>
      <c r="E1064" s="511"/>
      <c r="F1064" s="511"/>
      <c r="G1064" s="511"/>
      <c r="H1064" s="511"/>
      <c r="I1064" s="489"/>
      <c r="J1064" s="476" t="s">
        <v>201</v>
      </c>
      <c r="K1064" s="476"/>
      <c r="L1064" s="477">
        <v>3</v>
      </c>
      <c r="M1064" s="477">
        <v>2</v>
      </c>
      <c r="N1064" s="477">
        <v>1</v>
      </c>
      <c r="O1064" s="476"/>
      <c r="P1064" s="476">
        <v>321</v>
      </c>
      <c r="Q1064" s="476" t="s">
        <v>204</v>
      </c>
      <c r="R1064" s="485">
        <v>43</v>
      </c>
      <c r="S1064" s="479">
        <f>S1043+S1055+S1048</f>
        <v>1060000</v>
      </c>
      <c r="T1064" s="479">
        <f t="shared" ref="T1064" si="711">T1043+T1055+T1048</f>
        <v>39335</v>
      </c>
      <c r="U1064" s="479">
        <f>U1043+U1055+U1048</f>
        <v>1473000</v>
      </c>
      <c r="V1064" s="479">
        <f t="shared" ref="V1064:W1064" si="712">V1043+V1055+V1048</f>
        <v>1451000</v>
      </c>
      <c r="W1064" s="479">
        <f t="shared" si="712"/>
        <v>1501000</v>
      </c>
    </row>
    <row r="1065" spans="2:23" ht="15" hidden="1" customHeight="1" x14ac:dyDescent="0.25">
      <c r="B1065" s="518" t="s">
        <v>349</v>
      </c>
      <c r="C1065" s="518"/>
      <c r="D1065" s="510"/>
      <c r="E1065" s="511"/>
      <c r="F1065" s="511"/>
      <c r="G1065" s="511"/>
      <c r="H1065" s="511"/>
      <c r="I1065" s="489"/>
      <c r="J1065" s="476" t="s">
        <v>201</v>
      </c>
      <c r="K1065" s="476"/>
      <c r="L1065" s="477">
        <v>3</v>
      </c>
      <c r="M1065" s="477">
        <v>2</v>
      </c>
      <c r="N1065" s="477">
        <v>1</v>
      </c>
      <c r="O1065" s="476"/>
      <c r="P1065" s="476">
        <v>321</v>
      </c>
      <c r="Q1065" s="476" t="s">
        <v>204</v>
      </c>
      <c r="R1065" s="892">
        <v>51</v>
      </c>
      <c r="S1065" s="479">
        <f>S1050</f>
        <v>150000</v>
      </c>
      <c r="T1065" s="479">
        <f t="shared" ref="T1065" si="713">T1050</f>
        <v>24923</v>
      </c>
      <c r="U1065" s="479">
        <f>U1050</f>
        <v>75000</v>
      </c>
      <c r="V1065" s="479">
        <f t="shared" ref="V1065:W1065" si="714">V1050</f>
        <v>0</v>
      </c>
      <c r="W1065" s="479">
        <f t="shared" si="714"/>
        <v>0</v>
      </c>
    </row>
    <row r="1066" spans="2:23" ht="15" hidden="1" customHeight="1" x14ac:dyDescent="0.25">
      <c r="B1066" s="518" t="s">
        <v>105</v>
      </c>
      <c r="C1066" s="518"/>
      <c r="D1066" s="510"/>
      <c r="E1066" s="511"/>
      <c r="F1066" s="511"/>
      <c r="G1066" s="511"/>
      <c r="H1066" s="511"/>
      <c r="I1066" s="489"/>
      <c r="J1066" s="476" t="s">
        <v>201</v>
      </c>
      <c r="K1066" s="476"/>
      <c r="L1066" s="477">
        <v>3</v>
      </c>
      <c r="M1066" s="477">
        <v>2</v>
      </c>
      <c r="N1066" s="477">
        <v>1</v>
      </c>
      <c r="O1066" s="476"/>
      <c r="P1066" s="476">
        <v>321</v>
      </c>
      <c r="Q1066" s="476" t="s">
        <v>204</v>
      </c>
      <c r="R1066" s="484">
        <v>52</v>
      </c>
      <c r="S1066" s="479">
        <f>S1044+S1059</f>
        <v>79500</v>
      </c>
      <c r="T1066" s="479">
        <f t="shared" ref="T1066" si="715">T1044+T1059</f>
        <v>24061</v>
      </c>
      <c r="U1066" s="479">
        <f>U1044+U1059</f>
        <v>85500</v>
      </c>
      <c r="V1066" s="479">
        <f t="shared" ref="V1066:W1066" si="716">V1044+V1059</f>
        <v>70500</v>
      </c>
      <c r="W1066" s="479">
        <f t="shared" si="716"/>
        <v>10500</v>
      </c>
    </row>
    <row r="1067" spans="2:23" ht="15" hidden="1" customHeight="1" x14ac:dyDescent="0.25">
      <c r="B1067" s="518" t="s">
        <v>105</v>
      </c>
      <c r="C1067" s="518"/>
      <c r="D1067" s="510"/>
      <c r="E1067" s="511"/>
      <c r="F1067" s="511"/>
      <c r="G1067" s="511"/>
      <c r="H1067" s="511"/>
      <c r="I1067" s="489"/>
      <c r="J1067" s="476" t="s">
        <v>201</v>
      </c>
      <c r="K1067" s="476"/>
      <c r="L1067" s="477">
        <v>3</v>
      </c>
      <c r="M1067" s="477">
        <v>2</v>
      </c>
      <c r="N1067" s="477">
        <v>1</v>
      </c>
      <c r="O1067" s="476"/>
      <c r="P1067" s="476">
        <v>321</v>
      </c>
      <c r="Q1067" s="476" t="s">
        <v>204</v>
      </c>
      <c r="R1067" s="895">
        <v>561</v>
      </c>
      <c r="S1067" s="479">
        <f>S1057</f>
        <v>500000</v>
      </c>
      <c r="T1067" s="479">
        <f t="shared" ref="T1067" si="717">T1057</f>
        <v>0</v>
      </c>
      <c r="U1067" s="479">
        <f>U1057</f>
        <v>676770</v>
      </c>
      <c r="V1067" s="479">
        <f t="shared" ref="V1067:W1067" si="718">V1057</f>
        <v>1694230</v>
      </c>
      <c r="W1067" s="479">
        <f t="shared" si="718"/>
        <v>237500</v>
      </c>
    </row>
    <row r="1068" spans="2:23" ht="15" hidden="1" customHeight="1" x14ac:dyDescent="0.25">
      <c r="B1068" s="518" t="s">
        <v>105</v>
      </c>
      <c r="C1068" s="518"/>
      <c r="D1068" s="510"/>
      <c r="E1068" s="511"/>
      <c r="F1068" s="511"/>
      <c r="G1068" s="511"/>
      <c r="H1068" s="511"/>
      <c r="I1068" s="489"/>
      <c r="J1068" s="476" t="s">
        <v>201</v>
      </c>
      <c r="K1068" s="476"/>
      <c r="L1068" s="477">
        <v>3</v>
      </c>
      <c r="M1068" s="477">
        <v>2</v>
      </c>
      <c r="N1068" s="477">
        <v>1</v>
      </c>
      <c r="O1068" s="476"/>
      <c r="P1068" s="476">
        <v>321</v>
      </c>
      <c r="Q1068" s="476" t="s">
        <v>204</v>
      </c>
      <c r="R1068" s="810">
        <v>563</v>
      </c>
      <c r="S1068" s="479">
        <f>S1045</f>
        <v>416500</v>
      </c>
      <c r="T1068" s="479">
        <f t="shared" ref="T1068" si="719">T1045</f>
        <v>41842</v>
      </c>
      <c r="U1068" s="479">
        <f>U1045</f>
        <v>436000</v>
      </c>
      <c r="V1068" s="479">
        <f t="shared" ref="V1068:W1068" si="720">V1045</f>
        <v>455000</v>
      </c>
      <c r="W1068" s="479">
        <f t="shared" si="720"/>
        <v>455000</v>
      </c>
    </row>
    <row r="1069" spans="2:23" ht="15" hidden="1" customHeight="1" x14ac:dyDescent="0.25">
      <c r="B1069" s="518" t="s">
        <v>105</v>
      </c>
      <c r="C1069" s="518"/>
      <c r="D1069" s="510"/>
      <c r="E1069" s="511"/>
      <c r="F1069" s="511"/>
      <c r="G1069" s="511"/>
      <c r="H1069" s="511"/>
      <c r="I1069" s="489"/>
      <c r="J1069" s="476" t="s">
        <v>201</v>
      </c>
      <c r="K1069" s="476"/>
      <c r="L1069" s="477">
        <v>3</v>
      </c>
      <c r="M1069" s="477">
        <v>2</v>
      </c>
      <c r="N1069" s="477">
        <v>1</v>
      </c>
      <c r="O1069" s="476"/>
      <c r="P1069" s="476">
        <v>321</v>
      </c>
      <c r="Q1069" s="476" t="s">
        <v>204</v>
      </c>
      <c r="R1069" s="1048">
        <v>564</v>
      </c>
      <c r="S1069" s="479"/>
      <c r="T1069" s="479"/>
      <c r="U1069" s="479">
        <f>U1047</f>
        <v>80000</v>
      </c>
      <c r="V1069" s="479">
        <f t="shared" ref="V1069:W1069" si="721">V1047</f>
        <v>80000</v>
      </c>
      <c r="W1069" s="479">
        <f t="shared" si="721"/>
        <v>20000</v>
      </c>
    </row>
    <row r="1070" spans="2:23" ht="15" hidden="1" customHeight="1" x14ac:dyDescent="0.25">
      <c r="B1070" s="518" t="s">
        <v>105</v>
      </c>
      <c r="C1070" s="518"/>
      <c r="D1070" s="510"/>
      <c r="E1070" s="511"/>
      <c r="F1070" s="511"/>
      <c r="G1070" s="511"/>
      <c r="H1070" s="511"/>
      <c r="I1070" s="489"/>
      <c r="J1070" s="476" t="s">
        <v>201</v>
      </c>
      <c r="K1070" s="476"/>
      <c r="L1070" s="477">
        <v>3</v>
      </c>
      <c r="M1070" s="477">
        <v>2</v>
      </c>
      <c r="N1070" s="477">
        <v>1</v>
      </c>
      <c r="O1070" s="476"/>
      <c r="P1070" s="476">
        <v>321</v>
      </c>
      <c r="Q1070" s="476" t="s">
        <v>204</v>
      </c>
      <c r="R1070" s="486">
        <v>83</v>
      </c>
      <c r="S1070" s="479">
        <f>S1056</f>
        <v>290000</v>
      </c>
      <c r="T1070" s="479">
        <f t="shared" ref="T1070" si="722">T1056</f>
        <v>0</v>
      </c>
      <c r="U1070" s="479">
        <f>U1056</f>
        <v>160000</v>
      </c>
      <c r="V1070" s="479">
        <f t="shared" ref="V1070:W1070" si="723">V1056</f>
        <v>0</v>
      </c>
      <c r="W1070" s="479">
        <f t="shared" si="723"/>
        <v>0</v>
      </c>
    </row>
    <row r="1071" spans="2:23" ht="15" hidden="1" customHeight="1" x14ac:dyDescent="0.25">
      <c r="B1071" s="518"/>
      <c r="C1071" s="518"/>
      <c r="D1071" s="510"/>
      <c r="E1071" s="511"/>
      <c r="F1071" s="511"/>
      <c r="G1071" s="511"/>
      <c r="H1071" s="511"/>
      <c r="I1071" s="489"/>
      <c r="J1071" s="476" t="s">
        <v>202</v>
      </c>
      <c r="K1071" s="476"/>
      <c r="L1071" s="481">
        <v>3</v>
      </c>
      <c r="M1071" s="481">
        <v>2</v>
      </c>
      <c r="N1071" s="481">
        <v>1</v>
      </c>
      <c r="O1071" s="519"/>
      <c r="P1071" s="519">
        <v>321</v>
      </c>
      <c r="Q1071" s="519" t="s">
        <v>204</v>
      </c>
      <c r="R1071" s="503"/>
      <c r="S1071" s="503">
        <f>S1060+S1062+S1064+S1066+S1070+S1061+S1068+S1063+S1067+S1065</f>
        <v>10615235</v>
      </c>
      <c r="T1071" s="503">
        <f t="shared" ref="T1071" si="724">T1060+T1062+T1064+T1066+T1070+T1061+T1068+T1063+T1067+T1065</f>
        <v>2658300</v>
      </c>
      <c r="U1071" s="503">
        <f>U1060+U1062+U1064+U1066+U1070+U1061+U1068+U1063+U1067+U1065+U1069</f>
        <v>10381376</v>
      </c>
      <c r="V1071" s="503">
        <f t="shared" ref="V1071:W1071" si="725">V1060+V1062+V1064+V1066+V1070+V1061+V1068+V1063+V1067+V1065+V1069</f>
        <v>11331506</v>
      </c>
      <c r="W1071" s="503">
        <f t="shared" si="725"/>
        <v>9378000</v>
      </c>
    </row>
    <row r="1072" spans="2:23" ht="15" hidden="1" customHeight="1" x14ac:dyDescent="0.25">
      <c r="B1072" s="518"/>
      <c r="C1072" s="518"/>
      <c r="D1072" s="510"/>
      <c r="E1072" s="511"/>
      <c r="F1072" s="511"/>
      <c r="G1072" s="511"/>
      <c r="H1072" s="511"/>
      <c r="I1072" s="489"/>
      <c r="J1072" s="476" t="s">
        <v>98</v>
      </c>
      <c r="K1072" s="476"/>
      <c r="L1072" s="481">
        <v>3</v>
      </c>
      <c r="M1072" s="481">
        <v>2</v>
      </c>
      <c r="N1072" s="481"/>
      <c r="O1072" s="519"/>
      <c r="P1072" s="519"/>
      <c r="Q1072" s="519"/>
      <c r="R1072" s="503"/>
      <c r="S1072" s="503">
        <f>S1060+S1061+S1062+S1070</f>
        <v>8009235</v>
      </c>
      <c r="T1072" s="503">
        <f t="shared" ref="T1072" si="726">T1060+T1061+T1062+T1070</f>
        <v>2528139</v>
      </c>
      <c r="U1072" s="503">
        <f>U1060+U1061+U1062+U1070</f>
        <v>7555106</v>
      </c>
      <c r="V1072" s="503">
        <f t="shared" ref="V1072:W1072" si="727">V1060+V1061+V1062+V1070</f>
        <v>7580776</v>
      </c>
      <c r="W1072" s="503">
        <f t="shared" si="727"/>
        <v>7154000</v>
      </c>
    </row>
    <row r="1073" spans="2:23" ht="21" hidden="1" customHeight="1" x14ac:dyDescent="0.25">
      <c r="B1073" s="509" t="s">
        <v>105</v>
      </c>
      <c r="C1073" s="509" t="s">
        <v>5</v>
      </c>
      <c r="D1073" s="510"/>
      <c r="E1073" s="511"/>
      <c r="F1073" s="511"/>
      <c r="G1073" s="511"/>
      <c r="H1073" s="511"/>
      <c r="I1073" s="489"/>
      <c r="J1073" s="512"/>
      <c r="K1073" s="512"/>
      <c r="L1073" s="504">
        <v>3</v>
      </c>
      <c r="M1073" s="504">
        <v>2</v>
      </c>
      <c r="N1073" s="504">
        <v>2</v>
      </c>
      <c r="O1073" s="512"/>
      <c r="P1073" s="512">
        <v>322</v>
      </c>
      <c r="Q1073" s="520" t="s">
        <v>205</v>
      </c>
      <c r="R1073" s="489">
        <v>11</v>
      </c>
      <c r="S1073" s="479">
        <f>S65+S66+S67+S68+S69+S105+S131+S132</f>
        <v>3200000</v>
      </c>
      <c r="T1073" s="479">
        <f>T65+T66+T67+T68+T69+T105+T131+T132</f>
        <v>2359050</v>
      </c>
      <c r="U1073" s="479">
        <f>U65+U66+U67+U68+U69+U105+U131+U132</f>
        <v>2895000</v>
      </c>
      <c r="V1073" s="479">
        <f t="shared" ref="V1073:W1073" si="728">V65+V66+V67+V68+V69+V105+V131+V132</f>
        <v>3095000</v>
      </c>
      <c r="W1073" s="479">
        <f t="shared" si="728"/>
        <v>3095000</v>
      </c>
    </row>
    <row r="1074" spans="2:23" ht="21" hidden="1" customHeight="1" x14ac:dyDescent="0.25">
      <c r="B1074" s="509" t="s">
        <v>105</v>
      </c>
      <c r="C1074" s="509" t="s">
        <v>5</v>
      </c>
      <c r="D1074" s="510"/>
      <c r="E1074" s="511"/>
      <c r="F1074" s="511"/>
      <c r="G1074" s="511"/>
      <c r="H1074" s="511"/>
      <c r="I1074" s="489"/>
      <c r="J1074" s="512"/>
      <c r="K1074" s="512"/>
      <c r="L1074" s="504">
        <v>3</v>
      </c>
      <c r="M1074" s="504">
        <v>2</v>
      </c>
      <c r="N1074" s="504">
        <v>2</v>
      </c>
      <c r="O1074" s="512"/>
      <c r="P1074" s="512">
        <v>322</v>
      </c>
      <c r="Q1074" s="520" t="s">
        <v>205</v>
      </c>
      <c r="R1074" s="893">
        <v>12</v>
      </c>
      <c r="S1074" s="479">
        <f>S321+S322+S323</f>
        <v>21000</v>
      </c>
      <c r="T1074" s="479">
        <f>T321+T322+T323</f>
        <v>445</v>
      </c>
      <c r="U1074" s="479">
        <f>U321+U322+U323</f>
        <v>11000</v>
      </c>
      <c r="V1074" s="479">
        <f t="shared" ref="V1074:W1074" si="729">V321+V322+V323</f>
        <v>15000</v>
      </c>
      <c r="W1074" s="479">
        <f t="shared" si="729"/>
        <v>15000</v>
      </c>
    </row>
    <row r="1075" spans="2:23" ht="21" hidden="1" customHeight="1" x14ac:dyDescent="0.25">
      <c r="B1075" s="509" t="s">
        <v>105</v>
      </c>
      <c r="C1075" s="509" t="s">
        <v>5</v>
      </c>
      <c r="D1075" s="510"/>
      <c r="E1075" s="511"/>
      <c r="F1075" s="511"/>
      <c r="G1075" s="511"/>
      <c r="H1075" s="511"/>
      <c r="I1075" s="489"/>
      <c r="J1075" s="512"/>
      <c r="K1075" s="512"/>
      <c r="L1075" s="504">
        <v>3</v>
      </c>
      <c r="M1075" s="504">
        <v>2</v>
      </c>
      <c r="N1075" s="504">
        <v>2</v>
      </c>
      <c r="O1075" s="512"/>
      <c r="P1075" s="512">
        <v>322</v>
      </c>
      <c r="Q1075" s="520" t="s">
        <v>205</v>
      </c>
      <c r="R1075" s="485">
        <v>43</v>
      </c>
      <c r="S1075" s="479">
        <f>S141+S196+S197+S198+S199</f>
        <v>295000</v>
      </c>
      <c r="T1075" s="479">
        <f>T141+T196+T197+T198+T199</f>
        <v>450</v>
      </c>
      <c r="U1075" s="479">
        <f>U141+U196+U197+U198+U199+U113</f>
        <v>245000</v>
      </c>
      <c r="V1075" s="479">
        <f t="shared" ref="V1075:W1075" si="730">V141+V196+V197+V198+V199+V113</f>
        <v>245000</v>
      </c>
      <c r="W1075" s="479">
        <f t="shared" si="730"/>
        <v>245000</v>
      </c>
    </row>
    <row r="1076" spans="2:23" ht="21" hidden="1" customHeight="1" x14ac:dyDescent="0.25">
      <c r="B1076" s="509" t="s">
        <v>105</v>
      </c>
      <c r="C1076" s="509" t="s">
        <v>5</v>
      </c>
      <c r="D1076" s="510"/>
      <c r="E1076" s="511"/>
      <c r="F1076" s="511"/>
      <c r="G1076" s="511"/>
      <c r="H1076" s="511"/>
      <c r="I1076" s="489"/>
      <c r="J1076" s="512"/>
      <c r="K1076" s="512"/>
      <c r="L1076" s="504">
        <v>3</v>
      </c>
      <c r="M1076" s="504">
        <v>2</v>
      </c>
      <c r="N1076" s="504">
        <v>2</v>
      </c>
      <c r="O1076" s="512"/>
      <c r="P1076" s="512">
        <v>322</v>
      </c>
      <c r="Q1076" s="520" t="s">
        <v>205</v>
      </c>
      <c r="R1076" s="896">
        <v>563</v>
      </c>
      <c r="S1076" s="479">
        <f>S347+S348+S349</f>
        <v>119000</v>
      </c>
      <c r="T1076" s="479">
        <f>T347+T348+T349</f>
        <v>2519</v>
      </c>
      <c r="U1076" s="479">
        <f>U347+U348+U349</f>
        <v>57000</v>
      </c>
      <c r="V1076" s="479">
        <f t="shared" ref="V1076:W1076" si="731">V347+V348+V349</f>
        <v>57000</v>
      </c>
      <c r="W1076" s="479">
        <f t="shared" si="731"/>
        <v>57000</v>
      </c>
    </row>
    <row r="1077" spans="2:23" ht="21" hidden="1" customHeight="1" x14ac:dyDescent="0.25">
      <c r="B1077" s="725" t="s">
        <v>105</v>
      </c>
      <c r="C1077" s="725" t="s">
        <v>275</v>
      </c>
      <c r="D1077" s="510"/>
      <c r="E1077" s="511"/>
      <c r="F1077" s="511"/>
      <c r="G1077" s="511"/>
      <c r="H1077" s="511"/>
      <c r="I1077" s="489"/>
      <c r="J1077" s="726"/>
      <c r="K1077" s="726"/>
      <c r="L1077" s="727">
        <v>3</v>
      </c>
      <c r="M1077" s="727">
        <v>2</v>
      </c>
      <c r="N1077" s="727">
        <v>2</v>
      </c>
      <c r="O1077" s="726"/>
      <c r="P1077" s="726">
        <v>322</v>
      </c>
      <c r="Q1077" s="728" t="s">
        <v>205</v>
      </c>
      <c r="R1077" s="489">
        <v>11</v>
      </c>
      <c r="S1077" s="479">
        <f t="shared" ref="S1077:T1077" si="732">S398+S399+S400+S401+S402</f>
        <v>245000</v>
      </c>
      <c r="T1077" s="479">
        <f t="shared" si="732"/>
        <v>43699</v>
      </c>
      <c r="U1077" s="479">
        <f>U398+U399+U400+U401+U402</f>
        <v>275000</v>
      </c>
      <c r="V1077" s="479">
        <f t="shared" ref="V1077:W1077" si="733">V398+V399+V400+V401+V402</f>
        <v>345000</v>
      </c>
      <c r="W1077" s="479">
        <f t="shared" si="733"/>
        <v>365000</v>
      </c>
    </row>
    <row r="1078" spans="2:23" ht="21" hidden="1" customHeight="1" x14ac:dyDescent="0.25">
      <c r="B1078" s="796" t="s">
        <v>105</v>
      </c>
      <c r="C1078" s="796" t="s">
        <v>289</v>
      </c>
      <c r="D1078" s="510"/>
      <c r="E1078" s="511"/>
      <c r="F1078" s="511"/>
      <c r="G1078" s="511"/>
      <c r="H1078" s="511"/>
      <c r="I1078" s="489"/>
      <c r="J1078" s="797"/>
      <c r="K1078" s="797"/>
      <c r="L1078" s="798">
        <v>3</v>
      </c>
      <c r="M1078" s="798">
        <v>2</v>
      </c>
      <c r="N1078" s="798">
        <v>2</v>
      </c>
      <c r="O1078" s="797"/>
      <c r="P1078" s="797">
        <v>322</v>
      </c>
      <c r="Q1078" s="800" t="s">
        <v>205</v>
      </c>
      <c r="R1078" s="485">
        <v>43</v>
      </c>
      <c r="S1078" s="479">
        <f t="shared" ref="S1078:T1078" si="734">S494+S495+S496+S497</f>
        <v>770000</v>
      </c>
      <c r="T1078" s="479">
        <f t="shared" si="734"/>
        <v>0</v>
      </c>
      <c r="U1078" s="479">
        <f>U494+U495+U496+U497</f>
        <v>753000</v>
      </c>
      <c r="V1078" s="479">
        <f t="shared" ref="V1078:W1078" si="735">V494+V495+V496+V497</f>
        <v>661700</v>
      </c>
      <c r="W1078" s="479">
        <f t="shared" si="735"/>
        <v>661700</v>
      </c>
    </row>
    <row r="1079" spans="2:23" ht="21" hidden="1" customHeight="1" x14ac:dyDescent="0.25">
      <c r="B1079" s="514" t="s">
        <v>105</v>
      </c>
      <c r="C1079" s="514" t="s">
        <v>116</v>
      </c>
      <c r="D1079" s="510"/>
      <c r="E1079" s="511"/>
      <c r="F1079" s="511"/>
      <c r="G1079" s="511"/>
      <c r="H1079" s="511"/>
      <c r="I1079" s="489"/>
      <c r="J1079" s="515"/>
      <c r="K1079" s="515"/>
      <c r="L1079" s="494">
        <v>3</v>
      </c>
      <c r="M1079" s="494">
        <v>2</v>
      </c>
      <c r="N1079" s="494">
        <v>2</v>
      </c>
      <c r="O1079" s="515"/>
      <c r="P1079" s="515">
        <v>322</v>
      </c>
      <c r="Q1079" s="521" t="s">
        <v>205</v>
      </c>
      <c r="R1079" s="489">
        <v>11</v>
      </c>
      <c r="S1079" s="490">
        <f t="shared" ref="S1079:T1079" si="736">S548+S549+S550+S551+S574+S597+S552</f>
        <v>423000</v>
      </c>
      <c r="T1079" s="490">
        <f t="shared" si="736"/>
        <v>278571</v>
      </c>
      <c r="U1079" s="490">
        <f>U548+U549+U550+U551+U574+U597+U552</f>
        <v>449000</v>
      </c>
      <c r="V1079" s="490">
        <f t="shared" ref="V1079:W1079" si="737">V548+V549+V550+V551+V574+V597+V552</f>
        <v>449000</v>
      </c>
      <c r="W1079" s="490">
        <f t="shared" si="737"/>
        <v>449000</v>
      </c>
    </row>
    <row r="1080" spans="2:23" ht="21" hidden="1" customHeight="1" x14ac:dyDescent="0.25">
      <c r="B1080" s="516" t="s">
        <v>105</v>
      </c>
      <c r="C1080" s="516" t="s">
        <v>150</v>
      </c>
      <c r="D1080" s="510"/>
      <c r="E1080" s="511"/>
      <c r="F1080" s="511"/>
      <c r="G1080" s="511"/>
      <c r="H1080" s="511"/>
      <c r="I1080" s="489"/>
      <c r="J1080" s="517"/>
      <c r="K1080" s="517"/>
      <c r="L1080" s="506">
        <v>3</v>
      </c>
      <c r="M1080" s="506">
        <v>2</v>
      </c>
      <c r="N1080" s="506">
        <v>2</v>
      </c>
      <c r="O1080" s="517"/>
      <c r="P1080" s="517">
        <v>322</v>
      </c>
      <c r="Q1080" s="522" t="s">
        <v>205</v>
      </c>
      <c r="R1080" s="489">
        <v>11</v>
      </c>
      <c r="S1080" s="479">
        <f>S700+S701+S702+S703+S704+S757</f>
        <v>7575000</v>
      </c>
      <c r="T1080" s="479">
        <f t="shared" ref="T1080" si="738">T700+T701+T702+T703+T704+T757</f>
        <v>0</v>
      </c>
      <c r="U1080" s="479">
        <f>U700+U701+U702+U703+U704+U757</f>
        <v>7700000</v>
      </c>
      <c r="V1080" s="479">
        <f t="shared" ref="V1080:W1080" si="739">V700+V701+V702+V703+V704+V757</f>
        <v>7700000</v>
      </c>
      <c r="W1080" s="479">
        <f t="shared" si="739"/>
        <v>7700000</v>
      </c>
    </row>
    <row r="1081" spans="2:23" ht="21" hidden="1" customHeight="1" x14ac:dyDescent="0.25">
      <c r="B1081" s="516" t="s">
        <v>105</v>
      </c>
      <c r="C1081" s="516" t="s">
        <v>150</v>
      </c>
      <c r="D1081" s="510"/>
      <c r="E1081" s="511"/>
      <c r="F1081" s="511"/>
      <c r="G1081" s="511"/>
      <c r="H1081" s="511"/>
      <c r="I1081" s="489"/>
      <c r="J1081" s="517"/>
      <c r="K1081" s="517"/>
      <c r="L1081" s="506">
        <v>3</v>
      </c>
      <c r="M1081" s="506">
        <v>2</v>
      </c>
      <c r="N1081" s="506">
        <v>2</v>
      </c>
      <c r="O1081" s="517"/>
      <c r="P1081" s="517">
        <v>322</v>
      </c>
      <c r="Q1081" s="522" t="s">
        <v>205</v>
      </c>
      <c r="R1081" s="496">
        <v>13</v>
      </c>
      <c r="S1081" s="479">
        <f>S849</f>
        <v>5000</v>
      </c>
      <c r="T1081" s="479">
        <f t="shared" ref="T1081" si="740">T849</f>
        <v>0</v>
      </c>
      <c r="U1081" s="479">
        <f t="shared" ref="U1081:W1081" si="741">U849</f>
        <v>5000</v>
      </c>
      <c r="V1081" s="479">
        <f t="shared" si="741"/>
        <v>0</v>
      </c>
      <c r="W1081" s="479">
        <f t="shared" si="741"/>
        <v>0</v>
      </c>
    </row>
    <row r="1082" spans="2:23" ht="21" hidden="1" customHeight="1" x14ac:dyDescent="0.25">
      <c r="B1082" s="516" t="s">
        <v>105</v>
      </c>
      <c r="C1082" s="516" t="s">
        <v>150</v>
      </c>
      <c r="D1082" s="510"/>
      <c r="E1082" s="511"/>
      <c r="F1082" s="511"/>
      <c r="G1082" s="511"/>
      <c r="H1082" s="511"/>
      <c r="I1082" s="489"/>
      <c r="J1082" s="517"/>
      <c r="K1082" s="517"/>
      <c r="L1082" s="506">
        <v>3</v>
      </c>
      <c r="M1082" s="506">
        <v>2</v>
      </c>
      <c r="N1082" s="506">
        <v>2</v>
      </c>
      <c r="O1082" s="517"/>
      <c r="P1082" s="517">
        <v>322</v>
      </c>
      <c r="Q1082" s="522" t="s">
        <v>205</v>
      </c>
      <c r="R1082" s="484">
        <v>52</v>
      </c>
      <c r="S1082" s="479">
        <f>S725</f>
        <v>0</v>
      </c>
      <c r="T1082" s="479">
        <f t="shared" ref="T1082" si="742">T725</f>
        <v>0</v>
      </c>
      <c r="U1082" s="479">
        <f t="shared" ref="U1082:W1082" si="743">U725</f>
        <v>0</v>
      </c>
      <c r="V1082" s="479">
        <f t="shared" si="743"/>
        <v>0</v>
      </c>
      <c r="W1082" s="479">
        <f t="shared" si="743"/>
        <v>0</v>
      </c>
    </row>
    <row r="1083" spans="2:23" ht="21" hidden="1" customHeight="1" x14ac:dyDescent="0.25">
      <c r="B1083" s="516" t="s">
        <v>105</v>
      </c>
      <c r="C1083" s="516" t="s">
        <v>150</v>
      </c>
      <c r="D1083" s="510"/>
      <c r="E1083" s="511"/>
      <c r="F1083" s="511"/>
      <c r="G1083" s="511"/>
      <c r="H1083" s="511"/>
      <c r="I1083" s="489"/>
      <c r="J1083" s="517"/>
      <c r="K1083" s="517"/>
      <c r="L1083" s="506">
        <v>3</v>
      </c>
      <c r="M1083" s="506">
        <v>2</v>
      </c>
      <c r="N1083" s="506">
        <v>2</v>
      </c>
      <c r="O1083" s="517"/>
      <c r="P1083" s="517">
        <v>322</v>
      </c>
      <c r="Q1083" s="522" t="s">
        <v>205</v>
      </c>
      <c r="R1083" s="486">
        <v>83</v>
      </c>
      <c r="S1083" s="479">
        <f>S866</f>
        <v>40000</v>
      </c>
      <c r="T1083" s="479">
        <f t="shared" ref="T1083" si="744">T866</f>
        <v>0</v>
      </c>
      <c r="U1083" s="479">
        <f t="shared" ref="U1083:W1083" si="745">U866</f>
        <v>20000</v>
      </c>
      <c r="V1083" s="479">
        <f t="shared" si="745"/>
        <v>0</v>
      </c>
      <c r="W1083" s="479">
        <f t="shared" si="745"/>
        <v>0</v>
      </c>
    </row>
    <row r="1084" spans="2:23" ht="21" hidden="1" customHeight="1" x14ac:dyDescent="0.25">
      <c r="B1084" s="888" t="s">
        <v>105</v>
      </c>
      <c r="C1084" s="888" t="s">
        <v>310</v>
      </c>
      <c r="D1084" s="510"/>
      <c r="E1084" s="511"/>
      <c r="F1084" s="511"/>
      <c r="G1084" s="511"/>
      <c r="H1084" s="511"/>
      <c r="I1084" s="489"/>
      <c r="J1084" s="888"/>
      <c r="K1084" s="888"/>
      <c r="L1084" s="888">
        <v>3</v>
      </c>
      <c r="M1084" s="888">
        <v>2</v>
      </c>
      <c r="N1084" s="888">
        <v>2</v>
      </c>
      <c r="O1084" s="888"/>
      <c r="P1084" s="888">
        <v>322</v>
      </c>
      <c r="Q1084" s="890" t="s">
        <v>205</v>
      </c>
      <c r="R1084" s="507">
        <v>11</v>
      </c>
      <c r="S1084" s="479">
        <f>S940+S941+S942</f>
        <v>25000</v>
      </c>
      <c r="T1084" s="479">
        <f t="shared" ref="T1084" si="746">T940+T941+T942</f>
        <v>0</v>
      </c>
      <c r="U1084" s="479">
        <f>U940+U941+U942</f>
        <v>25000</v>
      </c>
      <c r="V1084" s="479">
        <f t="shared" ref="V1084:W1084" si="747">V940+V941+V942</f>
        <v>25000</v>
      </c>
      <c r="W1084" s="479">
        <f t="shared" si="747"/>
        <v>25000</v>
      </c>
    </row>
    <row r="1085" spans="2:23" ht="21" hidden="1" customHeight="1" x14ac:dyDescent="0.25">
      <c r="B1085" s="888" t="s">
        <v>105</v>
      </c>
      <c r="C1085" s="888" t="s">
        <v>310</v>
      </c>
      <c r="D1085" s="510"/>
      <c r="E1085" s="511"/>
      <c r="F1085" s="511"/>
      <c r="G1085" s="511"/>
      <c r="H1085" s="511"/>
      <c r="I1085" s="489"/>
      <c r="J1085" s="888"/>
      <c r="K1085" s="888"/>
      <c r="L1085" s="888">
        <v>3</v>
      </c>
      <c r="M1085" s="888">
        <v>2</v>
      </c>
      <c r="N1085" s="888">
        <v>2</v>
      </c>
      <c r="O1085" s="888"/>
      <c r="P1085" s="888">
        <v>322</v>
      </c>
      <c r="Q1085" s="890" t="s">
        <v>205</v>
      </c>
      <c r="R1085" s="484">
        <v>52</v>
      </c>
      <c r="S1085" s="479">
        <f>S960+S961+S962+S963</f>
        <v>25000</v>
      </c>
      <c r="T1085" s="479">
        <f t="shared" ref="T1085" si="748">T960+T961+T962+T963</f>
        <v>0</v>
      </c>
      <c r="U1085" s="479">
        <f>U960+U961+U962+U963</f>
        <v>25000</v>
      </c>
      <c r="V1085" s="479">
        <f t="shared" ref="V1085:W1085" si="749">V960+V961+V962+V963</f>
        <v>25000</v>
      </c>
      <c r="W1085" s="479">
        <f t="shared" si="749"/>
        <v>25000</v>
      </c>
    </row>
    <row r="1086" spans="2:23" ht="15" hidden="1" customHeight="1" x14ac:dyDescent="0.25">
      <c r="B1086" s="518" t="s">
        <v>105</v>
      </c>
      <c r="C1086" s="518"/>
      <c r="D1086" s="510"/>
      <c r="E1086" s="511"/>
      <c r="F1086" s="511"/>
      <c r="G1086" s="511"/>
      <c r="H1086" s="511"/>
      <c r="I1086" s="489"/>
      <c r="J1086" s="476" t="s">
        <v>201</v>
      </c>
      <c r="K1086" s="476"/>
      <c r="L1086" s="477">
        <v>3</v>
      </c>
      <c r="M1086" s="477">
        <v>2</v>
      </c>
      <c r="N1086" s="477">
        <v>2</v>
      </c>
      <c r="O1086" s="476"/>
      <c r="P1086" s="476">
        <v>322</v>
      </c>
      <c r="Q1086" s="476" t="s">
        <v>205</v>
      </c>
      <c r="R1086" s="489">
        <v>11</v>
      </c>
      <c r="S1086" s="479">
        <f>S1073+S1079+S1080+S1077+S1084</f>
        <v>11468000</v>
      </c>
      <c r="T1086" s="479">
        <f t="shared" ref="T1086" si="750">T1073+T1079+T1080+T1077+T1084</f>
        <v>2681320</v>
      </c>
      <c r="U1086" s="479">
        <f>U1073+U1079+U1080+U1077+U1084</f>
        <v>11344000</v>
      </c>
      <c r="V1086" s="479">
        <f t="shared" ref="V1086:W1086" si="751">V1073+V1079+V1080+V1077+V1084</f>
        <v>11614000</v>
      </c>
      <c r="W1086" s="479">
        <f t="shared" si="751"/>
        <v>11634000</v>
      </c>
    </row>
    <row r="1087" spans="2:23" ht="15" hidden="1" customHeight="1" x14ac:dyDescent="0.25">
      <c r="B1087" s="518" t="s">
        <v>105</v>
      </c>
      <c r="C1087" s="518"/>
      <c r="D1087" s="510"/>
      <c r="E1087" s="511"/>
      <c r="F1087" s="511"/>
      <c r="G1087" s="511"/>
      <c r="H1087" s="511"/>
      <c r="I1087" s="489"/>
      <c r="J1087" s="476" t="s">
        <v>201</v>
      </c>
      <c r="K1087" s="476"/>
      <c r="L1087" s="477">
        <v>3</v>
      </c>
      <c r="M1087" s="477">
        <v>2</v>
      </c>
      <c r="N1087" s="477">
        <v>2</v>
      </c>
      <c r="O1087" s="476"/>
      <c r="P1087" s="476">
        <v>322</v>
      </c>
      <c r="Q1087" s="476" t="s">
        <v>205</v>
      </c>
      <c r="R1087" s="893">
        <v>12</v>
      </c>
      <c r="S1087" s="479">
        <f>S1074</f>
        <v>21000</v>
      </c>
      <c r="T1087" s="479">
        <f t="shared" ref="T1087" si="752">T1074</f>
        <v>445</v>
      </c>
      <c r="U1087" s="479">
        <f>U1074</f>
        <v>11000</v>
      </c>
      <c r="V1087" s="479">
        <f t="shared" ref="V1087:W1087" si="753">V1074</f>
        <v>15000</v>
      </c>
      <c r="W1087" s="479">
        <f t="shared" si="753"/>
        <v>15000</v>
      </c>
    </row>
    <row r="1088" spans="2:23" ht="15" hidden="1" customHeight="1" x14ac:dyDescent="0.25">
      <c r="B1088" s="518" t="s">
        <v>105</v>
      </c>
      <c r="C1088" s="518"/>
      <c r="D1088" s="510"/>
      <c r="E1088" s="511"/>
      <c r="F1088" s="511"/>
      <c r="G1088" s="511"/>
      <c r="H1088" s="511"/>
      <c r="I1088" s="489"/>
      <c r="J1088" s="476" t="s">
        <v>201</v>
      </c>
      <c r="K1088" s="476"/>
      <c r="L1088" s="477">
        <v>3</v>
      </c>
      <c r="M1088" s="477">
        <v>2</v>
      </c>
      <c r="N1088" s="477">
        <v>2</v>
      </c>
      <c r="O1088" s="476"/>
      <c r="P1088" s="476">
        <v>322</v>
      </c>
      <c r="Q1088" s="476" t="s">
        <v>205</v>
      </c>
      <c r="R1088" s="496">
        <v>13</v>
      </c>
      <c r="S1088" s="479">
        <f>S1081</f>
        <v>5000</v>
      </c>
      <c r="T1088" s="479">
        <f t="shared" ref="T1088" si="754">T1081</f>
        <v>0</v>
      </c>
      <c r="U1088" s="479">
        <f>U1081</f>
        <v>5000</v>
      </c>
      <c r="V1088" s="479">
        <f t="shared" ref="V1088:W1088" si="755">V1081</f>
        <v>0</v>
      </c>
      <c r="W1088" s="479">
        <f t="shared" si="755"/>
        <v>0</v>
      </c>
    </row>
    <row r="1089" spans="2:23" ht="15" hidden="1" customHeight="1" x14ac:dyDescent="0.25">
      <c r="B1089" s="518" t="s">
        <v>105</v>
      </c>
      <c r="C1089" s="518"/>
      <c r="D1089" s="510"/>
      <c r="E1089" s="511"/>
      <c r="F1089" s="511"/>
      <c r="G1089" s="511"/>
      <c r="H1089" s="511"/>
      <c r="I1089" s="489"/>
      <c r="J1089" s="476" t="s">
        <v>201</v>
      </c>
      <c r="K1089" s="476"/>
      <c r="L1089" s="477">
        <v>3</v>
      </c>
      <c r="M1089" s="477">
        <v>2</v>
      </c>
      <c r="N1089" s="477">
        <v>2</v>
      </c>
      <c r="O1089" s="476"/>
      <c r="P1089" s="476">
        <v>322</v>
      </c>
      <c r="Q1089" s="476" t="s">
        <v>205</v>
      </c>
      <c r="R1089" s="485">
        <v>43</v>
      </c>
      <c r="S1089" s="479">
        <f>S1075+S1078</f>
        <v>1065000</v>
      </c>
      <c r="T1089" s="479">
        <f t="shared" ref="T1089" si="756">T1075+T1078</f>
        <v>450</v>
      </c>
      <c r="U1089" s="479">
        <f>U1075+U1078</f>
        <v>998000</v>
      </c>
      <c r="V1089" s="479">
        <f t="shared" ref="V1089:W1089" si="757">V1075+V1078</f>
        <v>906700</v>
      </c>
      <c r="W1089" s="479">
        <f t="shared" si="757"/>
        <v>906700</v>
      </c>
    </row>
    <row r="1090" spans="2:23" ht="15" hidden="1" customHeight="1" x14ac:dyDescent="0.25">
      <c r="B1090" s="518" t="s">
        <v>105</v>
      </c>
      <c r="C1090" s="518"/>
      <c r="D1090" s="510"/>
      <c r="E1090" s="511"/>
      <c r="F1090" s="511"/>
      <c r="G1090" s="511"/>
      <c r="H1090" s="511"/>
      <c r="I1090" s="489"/>
      <c r="J1090" s="476" t="s">
        <v>201</v>
      </c>
      <c r="K1090" s="476"/>
      <c r="L1090" s="477">
        <v>3</v>
      </c>
      <c r="M1090" s="477">
        <v>2</v>
      </c>
      <c r="N1090" s="477">
        <v>2</v>
      </c>
      <c r="O1090" s="476"/>
      <c r="P1090" s="476">
        <v>322</v>
      </c>
      <c r="Q1090" s="476" t="s">
        <v>205</v>
      </c>
      <c r="R1090" s="484">
        <v>52</v>
      </c>
      <c r="S1090" s="479">
        <f>S1082+S1085</f>
        <v>25000</v>
      </c>
      <c r="T1090" s="479">
        <f t="shared" ref="T1090" si="758">T1082+T1085</f>
        <v>0</v>
      </c>
      <c r="U1090" s="479">
        <f>U1082+U1085</f>
        <v>25000</v>
      </c>
      <c r="V1090" s="479">
        <f t="shared" ref="V1090:W1090" si="759">V1082+V1085</f>
        <v>25000</v>
      </c>
      <c r="W1090" s="479">
        <f t="shared" si="759"/>
        <v>25000</v>
      </c>
    </row>
    <row r="1091" spans="2:23" ht="15" hidden="1" customHeight="1" x14ac:dyDescent="0.25">
      <c r="B1091" s="518" t="s">
        <v>105</v>
      </c>
      <c r="C1091" s="518"/>
      <c r="D1091" s="510"/>
      <c r="E1091" s="511"/>
      <c r="F1091" s="511"/>
      <c r="G1091" s="511"/>
      <c r="H1091" s="511"/>
      <c r="I1091" s="489"/>
      <c r="J1091" s="476" t="s">
        <v>201</v>
      </c>
      <c r="K1091" s="476"/>
      <c r="L1091" s="477">
        <v>3</v>
      </c>
      <c r="M1091" s="477">
        <v>2</v>
      </c>
      <c r="N1091" s="477">
        <v>2</v>
      </c>
      <c r="O1091" s="476"/>
      <c r="P1091" s="476">
        <v>322</v>
      </c>
      <c r="Q1091" s="476" t="s">
        <v>205</v>
      </c>
      <c r="R1091" s="896">
        <v>563</v>
      </c>
      <c r="S1091" s="479">
        <f>S1076</f>
        <v>119000</v>
      </c>
      <c r="T1091" s="479">
        <f t="shared" ref="T1091" si="760">T1076</f>
        <v>2519</v>
      </c>
      <c r="U1091" s="479">
        <f>U1076</f>
        <v>57000</v>
      </c>
      <c r="V1091" s="479">
        <f t="shared" ref="V1091:W1091" si="761">V1076</f>
        <v>57000</v>
      </c>
      <c r="W1091" s="479">
        <f t="shared" si="761"/>
        <v>57000</v>
      </c>
    </row>
    <row r="1092" spans="2:23" ht="15" hidden="1" customHeight="1" x14ac:dyDescent="0.25">
      <c r="B1092" s="518" t="s">
        <v>105</v>
      </c>
      <c r="C1092" s="518"/>
      <c r="D1092" s="510"/>
      <c r="E1092" s="511"/>
      <c r="F1092" s="511"/>
      <c r="G1092" s="511"/>
      <c r="H1092" s="511"/>
      <c r="I1092" s="489"/>
      <c r="J1092" s="476" t="s">
        <v>201</v>
      </c>
      <c r="K1092" s="476"/>
      <c r="L1092" s="477">
        <v>3</v>
      </c>
      <c r="M1092" s="477">
        <v>2</v>
      </c>
      <c r="N1092" s="477">
        <v>2</v>
      </c>
      <c r="O1092" s="476"/>
      <c r="P1092" s="476">
        <v>322</v>
      </c>
      <c r="Q1092" s="476" t="s">
        <v>205</v>
      </c>
      <c r="R1092" s="486">
        <v>83</v>
      </c>
      <c r="S1092" s="479">
        <f>S1083</f>
        <v>40000</v>
      </c>
      <c r="T1092" s="479">
        <f t="shared" ref="T1092" si="762">T1083</f>
        <v>0</v>
      </c>
      <c r="U1092" s="479">
        <f>U1083</f>
        <v>20000</v>
      </c>
      <c r="V1092" s="479">
        <f t="shared" ref="V1092:W1092" si="763">V1083</f>
        <v>0</v>
      </c>
      <c r="W1092" s="479">
        <f t="shared" si="763"/>
        <v>0</v>
      </c>
    </row>
    <row r="1093" spans="2:23" ht="15" hidden="1" customHeight="1" x14ac:dyDescent="0.25">
      <c r="B1093" s="518"/>
      <c r="C1093" s="518"/>
      <c r="D1093" s="510"/>
      <c r="E1093" s="511"/>
      <c r="F1093" s="511"/>
      <c r="G1093" s="511"/>
      <c r="H1093" s="511"/>
      <c r="I1093" s="489"/>
      <c r="J1093" s="476" t="s">
        <v>202</v>
      </c>
      <c r="K1093" s="476"/>
      <c r="L1093" s="481">
        <v>3</v>
      </c>
      <c r="M1093" s="481">
        <v>2</v>
      </c>
      <c r="N1093" s="481">
        <v>2</v>
      </c>
      <c r="O1093" s="519"/>
      <c r="P1093" s="519">
        <v>322</v>
      </c>
      <c r="Q1093" s="519" t="s">
        <v>205</v>
      </c>
      <c r="R1093" s="528"/>
      <c r="S1093" s="503">
        <f>S1086+S1088+S1090+S1092+S1089+S1087+S1091</f>
        <v>12743000</v>
      </c>
      <c r="T1093" s="503">
        <f t="shared" ref="T1093" si="764">T1086+T1088+T1090+T1092+T1089+T1087+T1091</f>
        <v>2684734</v>
      </c>
      <c r="U1093" s="503">
        <f>U1086+U1088+U1090+U1092+U1089+U1087+U1091</f>
        <v>12460000</v>
      </c>
      <c r="V1093" s="503">
        <f t="shared" ref="V1093:W1093" si="765">V1086+V1088+V1090+V1092+V1089+V1087+V1091</f>
        <v>12617700</v>
      </c>
      <c r="W1093" s="503">
        <f t="shared" si="765"/>
        <v>12637700</v>
      </c>
    </row>
    <row r="1094" spans="2:23" ht="15" hidden="1" customHeight="1" x14ac:dyDescent="0.25">
      <c r="B1094" s="518"/>
      <c r="C1094" s="518"/>
      <c r="D1094" s="510"/>
      <c r="E1094" s="511"/>
      <c r="F1094" s="511"/>
      <c r="G1094" s="511"/>
      <c r="H1094" s="511"/>
      <c r="I1094" s="489"/>
      <c r="J1094" s="476" t="s">
        <v>98</v>
      </c>
      <c r="K1094" s="476"/>
      <c r="L1094" s="481">
        <v>3</v>
      </c>
      <c r="M1094" s="481">
        <v>2</v>
      </c>
      <c r="N1094" s="481"/>
      <c r="O1094" s="519"/>
      <c r="P1094" s="519"/>
      <c r="Q1094" s="519"/>
      <c r="R1094" s="528"/>
      <c r="S1094" s="503">
        <f>S1086+S1087+S1088+S1092</f>
        <v>11534000</v>
      </c>
      <c r="T1094" s="503">
        <f t="shared" ref="T1094" si="766">T1086+T1087+T1088+T1092</f>
        <v>2681765</v>
      </c>
      <c r="U1094" s="503">
        <f>U1086+U1087+U1088+U1092</f>
        <v>11380000</v>
      </c>
      <c r="V1094" s="503">
        <f t="shared" ref="V1094:W1094" si="767">V1086+V1087+V1088+V1092</f>
        <v>11629000</v>
      </c>
      <c r="W1094" s="503">
        <f t="shared" si="767"/>
        <v>11649000</v>
      </c>
    </row>
    <row r="1095" spans="2:23" ht="21" hidden="1" customHeight="1" x14ac:dyDescent="0.25">
      <c r="B1095" s="509" t="s">
        <v>105</v>
      </c>
      <c r="C1095" s="509" t="s">
        <v>5</v>
      </c>
      <c r="D1095" s="510"/>
      <c r="E1095" s="511"/>
      <c r="F1095" s="511"/>
      <c r="G1095" s="511"/>
      <c r="H1095" s="511"/>
      <c r="I1095" s="489"/>
      <c r="J1095" s="512"/>
      <c r="K1095" s="512"/>
      <c r="L1095" s="504">
        <v>3</v>
      </c>
      <c r="M1095" s="504">
        <v>2</v>
      </c>
      <c r="N1095" s="504">
        <v>3</v>
      </c>
      <c r="O1095" s="512"/>
      <c r="P1095" s="523">
        <v>323</v>
      </c>
      <c r="Q1095" s="524" t="s">
        <v>206</v>
      </c>
      <c r="R1095" s="507">
        <v>11</v>
      </c>
      <c r="S1095" s="479">
        <f>S70+S71+S72+S73+S74+S75+S76+S90+S106+S107+S108+S109+S110+S121+S122+S123+S273+S280+S281+S282+S133+S134+S135+S157+S162+S235+S177+S176+S178+S224+S255+S256+S237+S257+S175+S261+S262+S263+S264+S91+S163+S89+S233+S236+S234</f>
        <v>14250000</v>
      </c>
      <c r="T1095" s="479">
        <f>T70+T71+T72+T73+T74+T75+T76+T90+T106+T107+T108+T109+T110+T121+T122+T123+T273+T280+T281+T282+T133+T134+T135+T157+T162+T235+T177+T176+T178+T224+T255+T256+T237+T257+T175+T261+T262+T263+T264+T91+T163+T89+T233+T236+T234</f>
        <v>7942434</v>
      </c>
      <c r="U1095" s="479">
        <f>U70+U71+U72+U73+U74+U75+U76+U90+U106+U107+U108+U109+U110+U121+U122+U123+U273+U280+U281+U282+U133+U134+U135+U157+U162+U235+U177+U176+U178+U224+U255+U256+U237+U257+U175+U261+U262+U263+U264+U91+U163+U89+U233+U236+U234</f>
        <v>9875000</v>
      </c>
      <c r="V1095" s="479">
        <f t="shared" ref="V1095:W1095" si="768">V70+V71+V72+V73+V74+V75+V76+V90+V106+V107+V108+V109+V110+V121+V122+V123+V273+V280+V281+V282+V133+V134+V135+V157+V162+V235+V177+V176+V178+V224+V255+V256+V237+V257+V175+V261+V262+V263+V264+V91+V163+V89+V233+V236+V234</f>
        <v>9660000</v>
      </c>
      <c r="W1095" s="479">
        <f t="shared" si="768"/>
        <v>10860000</v>
      </c>
    </row>
    <row r="1096" spans="2:23" ht="21" hidden="1" customHeight="1" x14ac:dyDescent="0.25">
      <c r="B1096" s="509" t="s">
        <v>105</v>
      </c>
      <c r="C1096" s="509" t="s">
        <v>5</v>
      </c>
      <c r="D1096" s="510"/>
      <c r="E1096" s="511"/>
      <c r="F1096" s="511"/>
      <c r="G1096" s="511"/>
      <c r="H1096" s="511"/>
      <c r="I1096" s="489"/>
      <c r="J1096" s="512"/>
      <c r="K1096" s="512"/>
      <c r="L1096" s="504">
        <v>3</v>
      </c>
      <c r="M1096" s="504">
        <v>2</v>
      </c>
      <c r="N1096" s="504">
        <v>3</v>
      </c>
      <c r="O1096" s="512"/>
      <c r="P1096" s="523">
        <v>323</v>
      </c>
      <c r="Q1096" s="524" t="s">
        <v>206</v>
      </c>
      <c r="R1096" s="809">
        <v>12</v>
      </c>
      <c r="S1096" s="479">
        <f>S326+S328+S327+S329+S325+S367+S324</f>
        <v>1172000</v>
      </c>
      <c r="T1096" s="479">
        <f>T326+T328+T327+T329+T325+T367+T324</f>
        <v>27099</v>
      </c>
      <c r="U1096" s="479">
        <f>U326+U328+U327+U329+U325+U367+U324+U330</f>
        <v>1263000</v>
      </c>
      <c r="V1096" s="479">
        <f t="shared" ref="V1096:W1096" si="769">V326+V328+V327+V329+V325+V367+V324+V330</f>
        <v>240500</v>
      </c>
      <c r="W1096" s="479">
        <f t="shared" si="769"/>
        <v>240500</v>
      </c>
    </row>
    <row r="1097" spans="2:23" ht="21" hidden="1" customHeight="1" x14ac:dyDescent="0.25">
      <c r="B1097" s="509" t="s">
        <v>105</v>
      </c>
      <c r="C1097" s="509" t="s">
        <v>5</v>
      </c>
      <c r="D1097" s="510"/>
      <c r="E1097" s="511"/>
      <c r="F1097" s="511"/>
      <c r="G1097" s="511"/>
      <c r="H1097" s="511"/>
      <c r="I1097" s="489"/>
      <c r="J1097" s="512"/>
      <c r="K1097" s="512"/>
      <c r="L1097" s="504">
        <v>3</v>
      </c>
      <c r="M1097" s="504">
        <v>2</v>
      </c>
      <c r="N1097" s="504">
        <v>3</v>
      </c>
      <c r="O1097" s="512"/>
      <c r="P1097" s="523">
        <v>323</v>
      </c>
      <c r="Q1097" s="524" t="s">
        <v>206</v>
      </c>
      <c r="R1097" s="811">
        <v>43</v>
      </c>
      <c r="S1097" s="479">
        <f>S142+S151+S226+S206+S202+S143+S144+S152+S203+S208+S200+S201+S204+S205+S301+S302+S207+S300+S303+S299+S115+S118+S128+S182+S183+S184+S185+S245+S267+S268+S269+S270+S246+S306+S308+S309</f>
        <v>17030000</v>
      </c>
      <c r="T1097" s="479">
        <f>T142+T151+T226+T206+T202+T143+T144+T152+T203+T208+T200+T201+T204+T205+T301+T302+T207+T300+T303+T299+T115+T118+T128+T182+T183+T184+T185+T245+T267+T268+T269+T270+T246+T306+T308+T309</f>
        <v>9671132</v>
      </c>
      <c r="U1097" s="479">
        <f>U142+U151+U226+U206+U202+U143+U144+U152+U203+U208+U200+U201+U204+U205+U301+U302+U207+U300+U303+U299+U115+U118+U128+U182+U183+U184+U185+U245+U267+U268+U269+U270+U246+U306+U308+U309+U97+U98+U99+U114+U116+U117+U243+U244+U247+U371+U372+U307</f>
        <v>66990000</v>
      </c>
      <c r="V1097" s="479">
        <f t="shared" ref="V1097:W1097" si="770">V142+V151+V226+V206+V202+V143+V144+V152+V203+V208+V200+V201+V204+V205+V301+V302+V207+V300+V303+V299+V115+V118+V128+V182+V183+V184+V185+V245+V267+V268+V269+V270+V246+V306+V308+V309+V97+V98+V99+V114+V116+V117+V243+V244+V247+V371+V372+V307</f>
        <v>75105000</v>
      </c>
      <c r="W1097" s="479">
        <f t="shared" si="770"/>
        <v>92705000</v>
      </c>
    </row>
    <row r="1098" spans="2:23" ht="21" hidden="1" customHeight="1" x14ac:dyDescent="0.25">
      <c r="B1098" s="509" t="s">
        <v>105</v>
      </c>
      <c r="C1098" s="509" t="s">
        <v>5</v>
      </c>
      <c r="D1098" s="510"/>
      <c r="E1098" s="511"/>
      <c r="F1098" s="511"/>
      <c r="G1098" s="511"/>
      <c r="H1098" s="511"/>
      <c r="I1098" s="489"/>
      <c r="J1098" s="512"/>
      <c r="K1098" s="512"/>
      <c r="L1098" s="504">
        <v>3</v>
      </c>
      <c r="M1098" s="504">
        <v>2</v>
      </c>
      <c r="N1098" s="504">
        <v>3</v>
      </c>
      <c r="O1098" s="512"/>
      <c r="P1098" s="523">
        <v>323</v>
      </c>
      <c r="Q1098" s="524" t="s">
        <v>206</v>
      </c>
      <c r="R1098" s="911">
        <v>51</v>
      </c>
      <c r="S1098" s="479">
        <f>S369</f>
        <v>1510000</v>
      </c>
      <c r="T1098" s="479">
        <f>T369</f>
        <v>0</v>
      </c>
      <c r="U1098" s="479">
        <f>U369</f>
        <v>1510000</v>
      </c>
      <c r="V1098" s="479">
        <f t="shared" ref="V1098:W1098" si="771">V369</f>
        <v>1510000</v>
      </c>
      <c r="W1098" s="479">
        <f t="shared" si="771"/>
        <v>0</v>
      </c>
    </row>
    <row r="1099" spans="2:23" ht="21" hidden="1" customHeight="1" x14ac:dyDescent="0.25">
      <c r="B1099" s="509" t="s">
        <v>105</v>
      </c>
      <c r="C1099" s="509" t="s">
        <v>5</v>
      </c>
      <c r="D1099" s="510"/>
      <c r="E1099" s="511"/>
      <c r="F1099" s="511"/>
      <c r="G1099" s="511"/>
      <c r="H1099" s="511"/>
      <c r="I1099" s="489"/>
      <c r="J1099" s="512"/>
      <c r="K1099" s="512"/>
      <c r="L1099" s="504">
        <v>3</v>
      </c>
      <c r="M1099" s="504">
        <v>2</v>
      </c>
      <c r="N1099" s="504">
        <v>3</v>
      </c>
      <c r="O1099" s="512"/>
      <c r="P1099" s="523">
        <v>323</v>
      </c>
      <c r="Q1099" s="524" t="s">
        <v>206</v>
      </c>
      <c r="R1099" s="738">
        <v>52</v>
      </c>
      <c r="S1099" s="479">
        <f>S295+S289</f>
        <v>105000</v>
      </c>
      <c r="T1099" s="479">
        <f>T295+T289</f>
        <v>0</v>
      </c>
      <c r="U1099" s="479">
        <f>U295+U289</f>
        <v>155000</v>
      </c>
      <c r="V1099" s="479">
        <f t="shared" ref="V1099:W1099" si="772">V295+V289</f>
        <v>150000</v>
      </c>
      <c r="W1099" s="479">
        <f t="shared" si="772"/>
        <v>0</v>
      </c>
    </row>
    <row r="1100" spans="2:23" ht="21" hidden="1" customHeight="1" x14ac:dyDescent="0.25">
      <c r="B1100" s="509" t="s">
        <v>105</v>
      </c>
      <c r="C1100" s="509" t="s">
        <v>5</v>
      </c>
      <c r="D1100" s="510"/>
      <c r="E1100" s="511"/>
      <c r="F1100" s="511"/>
      <c r="G1100" s="511"/>
      <c r="H1100" s="511"/>
      <c r="I1100" s="489"/>
      <c r="J1100" s="512"/>
      <c r="K1100" s="512"/>
      <c r="L1100" s="504">
        <v>3</v>
      </c>
      <c r="M1100" s="504">
        <v>2</v>
      </c>
      <c r="N1100" s="504">
        <v>3</v>
      </c>
      <c r="O1100" s="512"/>
      <c r="P1100" s="523">
        <v>323</v>
      </c>
      <c r="Q1100" s="524" t="s">
        <v>206</v>
      </c>
      <c r="R1100" s="810">
        <v>563</v>
      </c>
      <c r="S1100" s="479">
        <f>S352+S354+S353+S355+S351+S350</f>
        <v>5678000</v>
      </c>
      <c r="T1100" s="479">
        <f>T352+T354+T353+T355+T351+T350</f>
        <v>153560</v>
      </c>
      <c r="U1100" s="479">
        <f>U352+U354+U353+U355+U351+U350+U356</f>
        <v>6865000</v>
      </c>
      <c r="V1100" s="479">
        <f t="shared" ref="V1100:W1100" si="773">V352+V354+V353+V355+V351+V350+V356</f>
        <v>1352500</v>
      </c>
      <c r="W1100" s="479">
        <f t="shared" si="773"/>
        <v>1352500</v>
      </c>
    </row>
    <row r="1101" spans="2:23" ht="21" hidden="1" customHeight="1" x14ac:dyDescent="0.25">
      <c r="B1101" s="725" t="s">
        <v>105</v>
      </c>
      <c r="C1101" s="725" t="s">
        <v>275</v>
      </c>
      <c r="D1101" s="510"/>
      <c r="E1101" s="511"/>
      <c r="F1101" s="511"/>
      <c r="G1101" s="511"/>
      <c r="H1101" s="511"/>
      <c r="I1101" s="489"/>
      <c r="J1101" s="726"/>
      <c r="K1101" s="726"/>
      <c r="L1101" s="727">
        <v>3</v>
      </c>
      <c r="M1101" s="727">
        <v>2</v>
      </c>
      <c r="N1101" s="727">
        <v>3</v>
      </c>
      <c r="O1101" s="726"/>
      <c r="P1101" s="726">
        <v>323</v>
      </c>
      <c r="Q1101" s="729" t="s">
        <v>206</v>
      </c>
      <c r="R1101" s="489">
        <v>11</v>
      </c>
      <c r="S1101" s="479">
        <f t="shared" ref="S1101:T1101" si="774">S403+S404+S405+S406+S407+S408+S409+S411+S410+S426+S427+S438+S439+S440+S441</f>
        <v>2365000</v>
      </c>
      <c r="T1101" s="479">
        <f t="shared" si="774"/>
        <v>493370</v>
      </c>
      <c r="U1101" s="479">
        <f>U403+U404+U405+U406+U407+U408+U409+U411+U410+U426+U427+U438+U439+U440+U441</f>
        <v>720000</v>
      </c>
      <c r="V1101" s="479">
        <f t="shared" ref="V1101:W1101" si="775">V403+V404+V405+V406+V407+V408+V409+V411+V410+V426+V427+V438+V439+V440+V441</f>
        <v>825000</v>
      </c>
      <c r="W1101" s="479">
        <f t="shared" si="775"/>
        <v>900000</v>
      </c>
    </row>
    <row r="1102" spans="2:23" ht="21" hidden="1" customHeight="1" x14ac:dyDescent="0.25">
      <c r="B1102" s="725" t="s">
        <v>105</v>
      </c>
      <c r="C1102" s="725" t="s">
        <v>275</v>
      </c>
      <c r="D1102" s="510"/>
      <c r="E1102" s="511"/>
      <c r="F1102" s="511"/>
      <c r="G1102" s="511"/>
      <c r="H1102" s="511"/>
      <c r="I1102" s="489"/>
      <c r="J1102" s="726"/>
      <c r="K1102" s="726"/>
      <c r="L1102" s="727">
        <v>3</v>
      </c>
      <c r="M1102" s="727">
        <v>2</v>
      </c>
      <c r="N1102" s="727">
        <v>3</v>
      </c>
      <c r="O1102" s="726"/>
      <c r="P1102" s="726">
        <v>323</v>
      </c>
      <c r="Q1102" s="729" t="s">
        <v>206</v>
      </c>
      <c r="R1102" s="811">
        <v>43</v>
      </c>
      <c r="S1102" s="479">
        <f t="shared" ref="S1102:T1102" si="776">S450+S451+S452+S453+S434</f>
        <v>1280000</v>
      </c>
      <c r="T1102" s="479">
        <f t="shared" si="776"/>
        <v>882000</v>
      </c>
      <c r="U1102" s="479">
        <f>U450+U451+U452+U453+U434</f>
        <v>3390000</v>
      </c>
      <c r="V1102" s="479">
        <f t="shared" ref="V1102:W1102" si="777">V450+V451+V452+V453+V434</f>
        <v>3290000</v>
      </c>
      <c r="W1102" s="479">
        <f t="shared" si="777"/>
        <v>3290000</v>
      </c>
    </row>
    <row r="1103" spans="2:23" ht="21" hidden="1" customHeight="1" x14ac:dyDescent="0.25">
      <c r="B1103" s="725" t="s">
        <v>105</v>
      </c>
      <c r="C1103" s="725" t="s">
        <v>275</v>
      </c>
      <c r="D1103" s="510"/>
      <c r="E1103" s="511"/>
      <c r="F1103" s="511"/>
      <c r="G1103" s="511"/>
      <c r="H1103" s="511"/>
      <c r="I1103" s="489"/>
      <c r="J1103" s="726"/>
      <c r="K1103" s="726"/>
      <c r="L1103" s="727">
        <v>3</v>
      </c>
      <c r="M1103" s="727">
        <v>2</v>
      </c>
      <c r="N1103" s="727">
        <v>3</v>
      </c>
      <c r="O1103" s="726"/>
      <c r="P1103" s="726">
        <v>323</v>
      </c>
      <c r="Q1103" s="729" t="s">
        <v>206</v>
      </c>
      <c r="R1103" s="1049">
        <v>564</v>
      </c>
      <c r="S1103" s="479"/>
      <c r="T1103" s="479"/>
      <c r="U1103" s="479">
        <f>U471+U472</f>
        <v>603000</v>
      </c>
      <c r="V1103" s="479">
        <f t="shared" ref="V1103:W1103" si="778">V471+V472</f>
        <v>593000</v>
      </c>
      <c r="W1103" s="479">
        <f t="shared" si="778"/>
        <v>40000</v>
      </c>
    </row>
    <row r="1104" spans="2:23" ht="21" hidden="1" customHeight="1" x14ac:dyDescent="0.25">
      <c r="B1104" s="796" t="s">
        <v>105</v>
      </c>
      <c r="C1104" s="796" t="s">
        <v>289</v>
      </c>
      <c r="D1104" s="510"/>
      <c r="E1104" s="511"/>
      <c r="F1104" s="511"/>
      <c r="G1104" s="511"/>
      <c r="H1104" s="511"/>
      <c r="I1104" s="489"/>
      <c r="J1104" s="797"/>
      <c r="K1104" s="797"/>
      <c r="L1104" s="798">
        <v>3</v>
      </c>
      <c r="M1104" s="798">
        <v>2</v>
      </c>
      <c r="N1104" s="798">
        <v>3</v>
      </c>
      <c r="O1104" s="797"/>
      <c r="P1104" s="797">
        <v>323</v>
      </c>
      <c r="Q1104" s="801" t="s">
        <v>206</v>
      </c>
      <c r="R1104" s="811">
        <v>43</v>
      </c>
      <c r="S1104" s="479">
        <f t="shared" ref="S1104:T1104" si="779">S498+S499+S500+S501+S502+S503+S504+S505+S506</f>
        <v>5769000</v>
      </c>
      <c r="T1104" s="479">
        <f t="shared" si="779"/>
        <v>0</v>
      </c>
      <c r="U1104" s="479">
        <f>U498+U499+U500+U501+U502+U503+U504+U505+U506</f>
        <v>5172100</v>
      </c>
      <c r="V1104" s="479">
        <f t="shared" ref="V1104:W1104" si="780">V498+V499+V500+V501+V502+V503+V504+V505+V506</f>
        <v>4634890</v>
      </c>
      <c r="W1104" s="479">
        <f t="shared" si="780"/>
        <v>4634890</v>
      </c>
    </row>
    <row r="1105" spans="2:23" ht="21" hidden="1" customHeight="1" x14ac:dyDescent="0.25">
      <c r="B1105" s="514" t="s">
        <v>105</v>
      </c>
      <c r="C1105" s="514" t="s">
        <v>116</v>
      </c>
      <c r="D1105" s="510"/>
      <c r="E1105" s="511"/>
      <c r="F1105" s="511"/>
      <c r="G1105" s="511"/>
      <c r="H1105" s="511"/>
      <c r="I1105" s="489"/>
      <c r="J1105" s="515"/>
      <c r="K1105" s="515"/>
      <c r="L1105" s="494">
        <v>3</v>
      </c>
      <c r="M1105" s="494">
        <v>2</v>
      </c>
      <c r="N1105" s="494">
        <v>3</v>
      </c>
      <c r="O1105" s="515"/>
      <c r="P1105" s="515">
        <v>323</v>
      </c>
      <c r="Q1105" s="525" t="s">
        <v>206</v>
      </c>
      <c r="R1105" s="489">
        <v>11</v>
      </c>
      <c r="S1105" s="490">
        <f t="shared" ref="S1105:T1105" si="781">S553+S554+S555+S556+S557+S558+S559+S560+S561+S575+S576+S577+S578+S579+S582+S583+S584+S585+S598+S600+S599+S618+S619+S628+S629+S630+S631+S642+S643+S580</f>
        <v>16797800</v>
      </c>
      <c r="T1105" s="490">
        <f t="shared" si="781"/>
        <v>6955947</v>
      </c>
      <c r="U1105" s="490">
        <f>U553+U554+U555+U556+U557+U558+U559+U560+U561+U575+U576+U577+U578+U579+U582+U583+U584+U585+U598+U600+U599+U618+U619+U628+U629+U630+U631+U642+U643+U580</f>
        <v>9149098</v>
      </c>
      <c r="V1105" s="490">
        <f t="shared" ref="V1105:W1105" si="782">V553+V554+V555+V556+V557+V558+V559+V560+V561+V575+V576+V577+V578+V579+V582+V583+V584+V585+V598+V600+V599+V618+V619+V628+V629+V630+V631+V642+V643+V580</f>
        <v>9552985</v>
      </c>
      <c r="W1105" s="490">
        <f t="shared" si="782"/>
        <v>11562278</v>
      </c>
    </row>
    <row r="1106" spans="2:23" ht="21" hidden="1" customHeight="1" x14ac:dyDescent="0.25">
      <c r="B1106" s="514" t="s">
        <v>105</v>
      </c>
      <c r="C1106" s="514" t="s">
        <v>116</v>
      </c>
      <c r="D1106" s="510"/>
      <c r="E1106" s="511"/>
      <c r="F1106" s="511"/>
      <c r="G1106" s="511"/>
      <c r="H1106" s="511"/>
      <c r="I1106" s="489"/>
      <c r="J1106" s="515"/>
      <c r="K1106" s="515"/>
      <c r="L1106" s="494">
        <v>3</v>
      </c>
      <c r="M1106" s="494">
        <v>2</v>
      </c>
      <c r="N1106" s="494">
        <v>3</v>
      </c>
      <c r="O1106" s="515"/>
      <c r="P1106" s="515">
        <v>323</v>
      </c>
      <c r="Q1106" s="525" t="s">
        <v>206</v>
      </c>
      <c r="R1106" s="811">
        <v>43</v>
      </c>
      <c r="S1106" s="490">
        <f t="shared" ref="S1106:T1106" si="783">S626</f>
        <v>100000</v>
      </c>
      <c r="T1106" s="490">
        <f t="shared" si="783"/>
        <v>0</v>
      </c>
      <c r="U1106" s="490">
        <f>U626+U635+U636+U637+U638+U645+U646</f>
        <v>18397902</v>
      </c>
      <c r="V1106" s="490">
        <f t="shared" ref="V1106:W1106" si="784">V626+V635+V636+V637+V638+V645+V646</f>
        <v>16709015</v>
      </c>
      <c r="W1106" s="490">
        <f t="shared" si="784"/>
        <v>14707722</v>
      </c>
    </row>
    <row r="1107" spans="2:23" ht="21" hidden="1" customHeight="1" x14ac:dyDescent="0.25">
      <c r="B1107" s="514" t="s">
        <v>105</v>
      </c>
      <c r="C1107" s="514" t="s">
        <v>116</v>
      </c>
      <c r="D1107" s="510"/>
      <c r="E1107" s="511"/>
      <c r="F1107" s="511"/>
      <c r="G1107" s="511"/>
      <c r="H1107" s="511"/>
      <c r="I1107" s="489"/>
      <c r="J1107" s="515"/>
      <c r="K1107" s="515"/>
      <c r="L1107" s="494">
        <v>3</v>
      </c>
      <c r="M1107" s="494">
        <v>2</v>
      </c>
      <c r="N1107" s="494">
        <v>3</v>
      </c>
      <c r="O1107" s="515"/>
      <c r="P1107" s="515">
        <v>323</v>
      </c>
      <c r="Q1107" s="525" t="s">
        <v>206</v>
      </c>
      <c r="R1107" s="814">
        <v>51</v>
      </c>
      <c r="S1107" s="490">
        <f t="shared" ref="S1107:T1107" si="785">S659</f>
        <v>10000</v>
      </c>
      <c r="T1107" s="490">
        <f t="shared" si="785"/>
        <v>0</v>
      </c>
      <c r="U1107" s="490">
        <f>U659</f>
        <v>10000</v>
      </c>
      <c r="V1107" s="490">
        <f t="shared" ref="V1107:W1107" si="786">V659</f>
        <v>0</v>
      </c>
      <c r="W1107" s="490">
        <f t="shared" si="786"/>
        <v>0</v>
      </c>
    </row>
    <row r="1108" spans="2:23" ht="21" hidden="1" customHeight="1" x14ac:dyDescent="0.25">
      <c r="B1108" s="516" t="s">
        <v>105</v>
      </c>
      <c r="C1108" s="516" t="s">
        <v>150</v>
      </c>
      <c r="D1108" s="510"/>
      <c r="E1108" s="511"/>
      <c r="F1108" s="511"/>
      <c r="G1108" s="511"/>
      <c r="H1108" s="511"/>
      <c r="I1108" s="489"/>
      <c r="J1108" s="517"/>
      <c r="K1108" s="517"/>
      <c r="L1108" s="506">
        <v>3</v>
      </c>
      <c r="M1108" s="506">
        <v>2</v>
      </c>
      <c r="N1108" s="506">
        <v>3</v>
      </c>
      <c r="O1108" s="517"/>
      <c r="P1108" s="517">
        <v>323</v>
      </c>
      <c r="Q1108" s="526" t="s">
        <v>206</v>
      </c>
      <c r="R1108" s="489">
        <v>11</v>
      </c>
      <c r="S1108" s="479">
        <f>S705+S706+S707+S708+S709+S710+S711+S712+S713+S736+S747+S748+S750+S751+S753+S754+S758+S759+S762+S767+S774+S777+S794+S802+S805+S810+S816+S817+S818+S819+S824+S825+S826+S833+S834+S835+S836+S913+S914+S917</f>
        <v>37145000</v>
      </c>
      <c r="T1108" s="479">
        <f t="shared" ref="T1108" si="787">T705+T706+T707+T708+T709+T710+T711+T712+T713+T736+T747+T748+T750+T751+T753+T754+T758+T759+T762+T767+T774+T777+T794+T802+T805+T810+T816+T817+T818+T819+T824+T825+T826+T833+T834+T835+T836+T913+T914+T917</f>
        <v>0</v>
      </c>
      <c r="U1108" s="479">
        <f>U705+U706+U707+U708+U709+U710+U711+U712+U713+U736+U747+U748+U750+U751+U753+U754+U758+U759+U762+U767+U774+U777+U794+U802+U805+U810+U816+U817+U818+U819+U824+U825+U826+U833+U834+U835+U836+U913+U914+U917</f>
        <v>22510000</v>
      </c>
      <c r="V1108" s="479">
        <f t="shared" ref="V1108:W1108" si="788">V705+V706+V707+V708+V709+V710+V711+V712+V713+V736+V747+V748+V750+V751+V753+V754+V758+V759+V762+V767+V774+V777+V794+V802+V805+V810+V816+V817+V818+V819+V824+V825+V826+V833+V834+V835+V836+V913+V914+V917</f>
        <v>24486500</v>
      </c>
      <c r="W1108" s="479">
        <f t="shared" si="788"/>
        <v>29371000</v>
      </c>
    </row>
    <row r="1109" spans="2:23" ht="21" hidden="1" customHeight="1" x14ac:dyDescent="0.25">
      <c r="B1109" s="516" t="s">
        <v>105</v>
      </c>
      <c r="C1109" s="516" t="s">
        <v>150</v>
      </c>
      <c r="D1109" s="510"/>
      <c r="E1109" s="511"/>
      <c r="F1109" s="511"/>
      <c r="G1109" s="511"/>
      <c r="H1109" s="511"/>
      <c r="I1109" s="489"/>
      <c r="J1109" s="517"/>
      <c r="K1109" s="517"/>
      <c r="L1109" s="506">
        <v>3</v>
      </c>
      <c r="M1109" s="506">
        <v>2</v>
      </c>
      <c r="N1109" s="506">
        <v>3</v>
      </c>
      <c r="O1109" s="517"/>
      <c r="P1109" s="517">
        <v>323</v>
      </c>
      <c r="Q1109" s="526" t="s">
        <v>206</v>
      </c>
      <c r="R1109" s="812">
        <v>12</v>
      </c>
      <c r="S1109" s="479">
        <f>S839+S840+S897+S902+S903+S904</f>
        <v>1920081</v>
      </c>
      <c r="T1109" s="479">
        <f t="shared" ref="T1109" si="789">T839+T840+T897+T902+T903+T904</f>
        <v>0</v>
      </c>
      <c r="U1109" s="479">
        <f>U839+U840+U897+U902+U903+U904</f>
        <v>882729</v>
      </c>
      <c r="V1109" s="479">
        <f t="shared" ref="V1109:W1109" si="790">V839+V840+V897+V902+V903+V904</f>
        <v>1562988</v>
      </c>
      <c r="W1109" s="479">
        <f t="shared" si="790"/>
        <v>434375</v>
      </c>
    </row>
    <row r="1110" spans="2:23" ht="21" hidden="1" customHeight="1" x14ac:dyDescent="0.25">
      <c r="B1110" s="516" t="s">
        <v>105</v>
      </c>
      <c r="C1110" s="516" t="s">
        <v>150</v>
      </c>
      <c r="D1110" s="510"/>
      <c r="E1110" s="511"/>
      <c r="F1110" s="511"/>
      <c r="G1110" s="511"/>
      <c r="H1110" s="511"/>
      <c r="I1110" s="489"/>
      <c r="J1110" s="517"/>
      <c r="K1110" s="517"/>
      <c r="L1110" s="506">
        <v>3</v>
      </c>
      <c r="M1110" s="506">
        <v>2</v>
      </c>
      <c r="N1110" s="506">
        <v>3</v>
      </c>
      <c r="O1110" s="517"/>
      <c r="P1110" s="517">
        <v>323</v>
      </c>
      <c r="Q1110" s="526" t="s">
        <v>206</v>
      </c>
      <c r="R1110" s="813">
        <v>13</v>
      </c>
      <c r="S1110" s="479">
        <f>S850+S851+S852+S854+S853+S855</f>
        <v>2530000</v>
      </c>
      <c r="T1110" s="479">
        <f t="shared" ref="T1110" si="791">T850+T851+T852+T854+T853+T855</f>
        <v>0</v>
      </c>
      <c r="U1110" s="479">
        <f>U850+U851+U852+U854+U853+U855</f>
        <v>825000</v>
      </c>
      <c r="V1110" s="479">
        <f t="shared" ref="V1110:W1110" si="792">V850+V851+V852+V854+V853+V855</f>
        <v>0</v>
      </c>
      <c r="W1110" s="479">
        <f t="shared" si="792"/>
        <v>0</v>
      </c>
    </row>
    <row r="1111" spans="2:23" ht="21" hidden="1" customHeight="1" x14ac:dyDescent="0.25">
      <c r="B1111" s="516" t="s">
        <v>105</v>
      </c>
      <c r="C1111" s="516" t="s">
        <v>150</v>
      </c>
      <c r="D1111" s="510"/>
      <c r="E1111" s="511"/>
      <c r="F1111" s="511"/>
      <c r="G1111" s="511"/>
      <c r="H1111" s="511"/>
      <c r="I1111" s="489"/>
      <c r="J1111" s="517"/>
      <c r="K1111" s="517"/>
      <c r="L1111" s="506">
        <v>3</v>
      </c>
      <c r="M1111" s="506">
        <v>2</v>
      </c>
      <c r="N1111" s="506">
        <v>3</v>
      </c>
      <c r="O1111" s="517"/>
      <c r="P1111" s="517">
        <v>323</v>
      </c>
      <c r="Q1111" s="526" t="s">
        <v>206</v>
      </c>
      <c r="R1111" s="811">
        <v>43</v>
      </c>
      <c r="S1111" s="479">
        <f>S886+S891+S892+S739+S770</f>
        <v>8500000</v>
      </c>
      <c r="T1111" s="479">
        <f t="shared" ref="T1111" si="793">T886+T891+T892+T739+T770</f>
        <v>0</v>
      </c>
      <c r="U1111" s="479">
        <f>U886+U891+U892+U739+U770</f>
        <v>30400000</v>
      </c>
      <c r="V1111" s="479">
        <f t="shared" ref="V1111:W1111" si="794">V886+V891+V892+V739+V770</f>
        <v>28500000</v>
      </c>
      <c r="W1111" s="479">
        <f t="shared" si="794"/>
        <v>28500000</v>
      </c>
    </row>
    <row r="1112" spans="2:23" ht="21" hidden="1" customHeight="1" x14ac:dyDescent="0.25">
      <c r="B1112" s="516" t="s">
        <v>105</v>
      </c>
      <c r="C1112" s="516" t="s">
        <v>150</v>
      </c>
      <c r="D1112" s="510"/>
      <c r="E1112" s="511"/>
      <c r="F1112" s="511"/>
      <c r="G1112" s="511"/>
      <c r="H1112" s="511"/>
      <c r="I1112" s="489"/>
      <c r="J1112" s="517"/>
      <c r="K1112" s="517"/>
      <c r="L1112" s="506">
        <v>3</v>
      </c>
      <c r="M1112" s="506">
        <v>2</v>
      </c>
      <c r="N1112" s="506">
        <v>3</v>
      </c>
      <c r="O1112" s="517"/>
      <c r="P1112" s="517">
        <v>323</v>
      </c>
      <c r="Q1112" s="526" t="s">
        <v>206</v>
      </c>
      <c r="R1112" s="814">
        <v>51</v>
      </c>
      <c r="S1112" s="479">
        <f>S844</f>
        <v>0</v>
      </c>
      <c r="T1112" s="479">
        <f t="shared" ref="T1112" si="795">T844</f>
        <v>0</v>
      </c>
      <c r="U1112" s="479">
        <f t="shared" ref="U1112:W1112" si="796">U844</f>
        <v>0</v>
      </c>
      <c r="V1112" s="479">
        <f t="shared" si="796"/>
        <v>0</v>
      </c>
      <c r="W1112" s="479">
        <f t="shared" si="796"/>
        <v>0</v>
      </c>
    </row>
    <row r="1113" spans="2:23" ht="21" hidden="1" customHeight="1" x14ac:dyDescent="0.25">
      <c r="B1113" s="516" t="s">
        <v>105</v>
      </c>
      <c r="C1113" s="516" t="s">
        <v>150</v>
      </c>
      <c r="D1113" s="510"/>
      <c r="E1113" s="511"/>
      <c r="F1113" s="511"/>
      <c r="G1113" s="511"/>
      <c r="H1113" s="511"/>
      <c r="I1113" s="489"/>
      <c r="J1113" s="517"/>
      <c r="K1113" s="517"/>
      <c r="L1113" s="506">
        <v>3</v>
      </c>
      <c r="M1113" s="506">
        <v>2</v>
      </c>
      <c r="N1113" s="506">
        <v>3</v>
      </c>
      <c r="O1113" s="517"/>
      <c r="P1113" s="517">
        <v>323</v>
      </c>
      <c r="Q1113" s="526" t="s">
        <v>206</v>
      </c>
      <c r="R1113" s="738">
        <v>52</v>
      </c>
      <c r="S1113" s="479">
        <f>S726+S727+S728+S729+S765+S772+S783+S741</f>
        <v>1300000</v>
      </c>
      <c r="T1113" s="479">
        <f t="shared" ref="T1113" si="797">T726+T727+T728+T729+T765+T772+T783+T741</f>
        <v>0</v>
      </c>
      <c r="U1113" s="479">
        <f>U726+U727+U728+U729+U765+U772+U783+U741</f>
        <v>1000000</v>
      </c>
      <c r="V1113" s="479">
        <f t="shared" ref="V1113:W1113" si="798">V726+V727+V728+V729+V765+V772+V783+V741</f>
        <v>800000</v>
      </c>
      <c r="W1113" s="479">
        <f t="shared" si="798"/>
        <v>800000</v>
      </c>
    </row>
    <row r="1114" spans="2:23" ht="21" hidden="1" customHeight="1" x14ac:dyDescent="0.25">
      <c r="B1114" s="516" t="s">
        <v>105</v>
      </c>
      <c r="C1114" s="516" t="s">
        <v>150</v>
      </c>
      <c r="D1114" s="510"/>
      <c r="E1114" s="511"/>
      <c r="F1114" s="511"/>
      <c r="G1114" s="511"/>
      <c r="H1114" s="511"/>
      <c r="I1114" s="489"/>
      <c r="J1114" s="517"/>
      <c r="K1114" s="517"/>
      <c r="L1114" s="506">
        <v>3</v>
      </c>
      <c r="M1114" s="506">
        <v>2</v>
      </c>
      <c r="N1114" s="506">
        <v>3</v>
      </c>
      <c r="O1114" s="517"/>
      <c r="P1114" s="517">
        <v>323</v>
      </c>
      <c r="Q1114" s="526" t="s">
        <v>206</v>
      </c>
      <c r="R1114" s="895">
        <v>561</v>
      </c>
      <c r="S1114" s="479">
        <f>S900</f>
        <v>2000000</v>
      </c>
      <c r="T1114" s="479">
        <f t="shared" ref="T1114" si="799">T900</f>
        <v>0</v>
      </c>
      <c r="U1114" s="479">
        <f>U900</f>
        <v>2500000</v>
      </c>
      <c r="V1114" s="479">
        <f t="shared" ref="V1114:W1114" si="800">V900</f>
        <v>7000000</v>
      </c>
      <c r="W1114" s="479">
        <f t="shared" si="800"/>
        <v>500000</v>
      </c>
    </row>
    <row r="1115" spans="2:23" ht="21" hidden="1" customHeight="1" x14ac:dyDescent="0.25">
      <c r="B1115" s="516" t="s">
        <v>105</v>
      </c>
      <c r="C1115" s="516" t="s">
        <v>150</v>
      </c>
      <c r="D1115" s="510"/>
      <c r="E1115" s="511"/>
      <c r="F1115" s="511"/>
      <c r="G1115" s="511"/>
      <c r="H1115" s="511"/>
      <c r="I1115" s="489"/>
      <c r="J1115" s="517"/>
      <c r="K1115" s="517"/>
      <c r="L1115" s="506">
        <v>3</v>
      </c>
      <c r="M1115" s="506">
        <v>2</v>
      </c>
      <c r="N1115" s="506">
        <v>3</v>
      </c>
      <c r="O1115" s="517"/>
      <c r="P1115" s="517">
        <v>323</v>
      </c>
      <c r="Q1115" s="526" t="s">
        <v>206</v>
      </c>
      <c r="R1115" s="810">
        <v>563</v>
      </c>
      <c r="S1115" s="479">
        <f>S907+S908+S909</f>
        <v>6000000</v>
      </c>
      <c r="T1115" s="479">
        <f t="shared" ref="T1115" si="801">T907+T908+T909</f>
        <v>0</v>
      </c>
      <c r="U1115" s="479">
        <f>U907+U908+U909</f>
        <v>4468000</v>
      </c>
      <c r="V1115" s="479">
        <f t="shared" ref="V1115:W1115" si="802">V907+V908+V909</f>
        <v>9967370</v>
      </c>
      <c r="W1115" s="479">
        <f t="shared" si="802"/>
        <v>4640430</v>
      </c>
    </row>
    <row r="1116" spans="2:23" ht="21" hidden="1" customHeight="1" x14ac:dyDescent="0.25">
      <c r="B1116" s="516" t="s">
        <v>105</v>
      </c>
      <c r="C1116" s="516" t="s">
        <v>150</v>
      </c>
      <c r="D1116" s="510"/>
      <c r="E1116" s="511"/>
      <c r="F1116" s="511"/>
      <c r="G1116" s="511"/>
      <c r="H1116" s="511"/>
      <c r="I1116" s="489"/>
      <c r="J1116" s="517"/>
      <c r="K1116" s="517"/>
      <c r="L1116" s="506">
        <v>3</v>
      </c>
      <c r="M1116" s="506">
        <v>2</v>
      </c>
      <c r="N1116" s="506">
        <v>3</v>
      </c>
      <c r="O1116" s="517"/>
      <c r="P1116" s="517">
        <v>323</v>
      </c>
      <c r="Q1116" s="526" t="s">
        <v>206</v>
      </c>
      <c r="R1116" s="815">
        <v>61</v>
      </c>
      <c r="S1116" s="479">
        <f>S733+S734+S789+S744</f>
        <v>100000</v>
      </c>
      <c r="T1116" s="479">
        <f t="shared" ref="T1116" si="803">T733+T734+T789+T744</f>
        <v>0</v>
      </c>
      <c r="U1116" s="479">
        <f>U733+U734+U789+U744</f>
        <v>100000</v>
      </c>
      <c r="V1116" s="479">
        <f t="shared" ref="V1116:W1116" si="804">V733+V734+V789+V744</f>
        <v>100000</v>
      </c>
      <c r="W1116" s="479">
        <f t="shared" si="804"/>
        <v>100000</v>
      </c>
    </row>
    <row r="1117" spans="2:23" ht="21" hidden="1" customHeight="1" x14ac:dyDescent="0.25">
      <c r="B1117" s="516" t="s">
        <v>105</v>
      </c>
      <c r="C1117" s="516" t="s">
        <v>150</v>
      </c>
      <c r="D1117" s="510"/>
      <c r="E1117" s="511"/>
      <c r="F1117" s="511"/>
      <c r="G1117" s="511"/>
      <c r="H1117" s="511"/>
      <c r="I1117" s="489"/>
      <c r="J1117" s="517"/>
      <c r="K1117" s="517"/>
      <c r="L1117" s="506">
        <v>3</v>
      </c>
      <c r="M1117" s="506">
        <v>2</v>
      </c>
      <c r="N1117" s="506">
        <v>3</v>
      </c>
      <c r="O1117" s="517"/>
      <c r="P1117" s="517">
        <v>323</v>
      </c>
      <c r="Q1117" s="526" t="s">
        <v>206</v>
      </c>
      <c r="R1117" s="486">
        <v>83</v>
      </c>
      <c r="S1117" s="479">
        <f>S867+S868+S869+S870+S871+S872</f>
        <v>8230000</v>
      </c>
      <c r="T1117" s="479">
        <f t="shared" ref="T1117" si="805">T867+T868+T869+T870+T871+T872</f>
        <v>0</v>
      </c>
      <c r="U1117" s="479">
        <f>U867+U868+U869+U870+U871+U872</f>
        <v>6880000</v>
      </c>
      <c r="V1117" s="479">
        <f t="shared" ref="V1117:W1117" si="806">V867+V868+V869+V870+V871+V872</f>
        <v>0</v>
      </c>
      <c r="W1117" s="479">
        <f t="shared" si="806"/>
        <v>0</v>
      </c>
    </row>
    <row r="1118" spans="2:23" ht="21" hidden="1" customHeight="1" x14ac:dyDescent="0.25">
      <c r="B1118" s="888" t="s">
        <v>105</v>
      </c>
      <c r="C1118" s="888" t="s">
        <v>310</v>
      </c>
      <c r="D1118" s="510"/>
      <c r="E1118" s="511"/>
      <c r="F1118" s="511"/>
      <c r="G1118" s="511"/>
      <c r="H1118" s="511"/>
      <c r="I1118" s="489"/>
      <c r="J1118" s="888"/>
      <c r="K1118" s="888"/>
      <c r="L1118" s="888">
        <v>3</v>
      </c>
      <c r="M1118" s="888">
        <v>2</v>
      </c>
      <c r="N1118" s="888">
        <v>3</v>
      </c>
      <c r="O1118" s="888"/>
      <c r="P1118" s="888">
        <v>323</v>
      </c>
      <c r="Q1118" s="890" t="s">
        <v>206</v>
      </c>
      <c r="R1118" s="489">
        <v>11</v>
      </c>
      <c r="S1118" s="479">
        <f>S943+S944+S945+S946+S947+S948+S949</f>
        <v>715000</v>
      </c>
      <c r="T1118" s="479">
        <f t="shared" ref="T1118" si="807">T943+T944+T945+T946+T947+T948+T949</f>
        <v>0</v>
      </c>
      <c r="U1118" s="479">
        <f>U943+U944+U945+U946+U947+U948+U949</f>
        <v>954500</v>
      </c>
      <c r="V1118" s="479">
        <f t="shared" ref="V1118:W1118" si="808">V943+V944+V945+V946+V947+V948+V949</f>
        <v>974000</v>
      </c>
      <c r="W1118" s="479">
        <f t="shared" si="808"/>
        <v>974000</v>
      </c>
    </row>
    <row r="1119" spans="2:23" ht="21" hidden="1" customHeight="1" x14ac:dyDescent="0.25">
      <c r="B1119" s="888" t="s">
        <v>105</v>
      </c>
      <c r="C1119" s="888" t="s">
        <v>310</v>
      </c>
      <c r="D1119" s="510"/>
      <c r="E1119" s="511"/>
      <c r="F1119" s="511"/>
      <c r="G1119" s="511"/>
      <c r="H1119" s="511"/>
      <c r="I1119" s="489"/>
      <c r="J1119" s="888"/>
      <c r="K1119" s="888"/>
      <c r="L1119" s="888">
        <v>3</v>
      </c>
      <c r="M1119" s="888">
        <v>2</v>
      </c>
      <c r="N1119" s="888">
        <v>3</v>
      </c>
      <c r="O1119" s="888"/>
      <c r="P1119" s="888">
        <v>323</v>
      </c>
      <c r="Q1119" s="890" t="s">
        <v>206</v>
      </c>
      <c r="R1119" s="738">
        <v>52</v>
      </c>
      <c r="S1119" s="479">
        <f>S964+S965+S966+S967+S968+S969+S970</f>
        <v>715000</v>
      </c>
      <c r="T1119" s="479">
        <f t="shared" ref="T1119" si="809">T964+T965+T966+T967+T968+T969+T970</f>
        <v>0</v>
      </c>
      <c r="U1119" s="479">
        <f>U964+U965+U966+U967+U968+U969+U970</f>
        <v>994000</v>
      </c>
      <c r="V1119" s="479">
        <f t="shared" ref="V1119:W1119" si="810">V964+V965+V966+V967+V968+V969+V970</f>
        <v>994000</v>
      </c>
      <c r="W1119" s="479">
        <f t="shared" si="810"/>
        <v>994000</v>
      </c>
    </row>
    <row r="1120" spans="2:23" ht="15" hidden="1" customHeight="1" x14ac:dyDescent="0.25">
      <c r="B1120" s="518" t="s">
        <v>105</v>
      </c>
      <c r="C1120" s="518"/>
      <c r="D1120" s="510"/>
      <c r="E1120" s="511"/>
      <c r="F1120" s="511"/>
      <c r="G1120" s="511"/>
      <c r="H1120" s="511"/>
      <c r="I1120" s="489"/>
      <c r="J1120" s="476" t="s">
        <v>201</v>
      </c>
      <c r="K1120" s="476"/>
      <c r="L1120" s="477">
        <v>3</v>
      </c>
      <c r="M1120" s="477">
        <v>2</v>
      </c>
      <c r="N1120" s="477">
        <v>3</v>
      </c>
      <c r="O1120" s="476"/>
      <c r="P1120" s="476">
        <v>323</v>
      </c>
      <c r="Q1120" s="527" t="s">
        <v>206</v>
      </c>
      <c r="R1120" s="489">
        <v>11</v>
      </c>
      <c r="S1120" s="479">
        <f>S1095+S1105+S1108+S1101+S1118</f>
        <v>71272800</v>
      </c>
      <c r="T1120" s="479">
        <f t="shared" ref="T1120" si="811">T1095+T1105+T1108+T1101+T1118</f>
        <v>15391751</v>
      </c>
      <c r="U1120" s="479">
        <f>U1095+U1105+U1108+U1101+U1118</f>
        <v>43208598</v>
      </c>
      <c r="V1120" s="479">
        <f t="shared" ref="V1120:W1120" si="812">V1095+V1105+V1108+V1101+V1118</f>
        <v>45498485</v>
      </c>
      <c r="W1120" s="479">
        <f t="shared" si="812"/>
        <v>53667278</v>
      </c>
    </row>
    <row r="1121" spans="2:23" ht="15" hidden="1" customHeight="1" x14ac:dyDescent="0.25">
      <c r="B1121" s="518" t="s">
        <v>105</v>
      </c>
      <c r="C1121" s="518"/>
      <c r="D1121" s="510"/>
      <c r="E1121" s="511"/>
      <c r="F1121" s="511"/>
      <c r="G1121" s="511"/>
      <c r="H1121" s="511"/>
      <c r="I1121" s="489"/>
      <c r="J1121" s="476" t="s">
        <v>201</v>
      </c>
      <c r="K1121" s="476"/>
      <c r="L1121" s="477">
        <v>3</v>
      </c>
      <c r="M1121" s="477">
        <v>2</v>
      </c>
      <c r="N1121" s="477">
        <v>3</v>
      </c>
      <c r="O1121" s="476"/>
      <c r="P1121" s="476">
        <v>323</v>
      </c>
      <c r="Q1121" s="527" t="s">
        <v>206</v>
      </c>
      <c r="R1121" s="812">
        <v>12</v>
      </c>
      <c r="S1121" s="479">
        <f>S1109+S1096</f>
        <v>3092081</v>
      </c>
      <c r="T1121" s="479">
        <f t="shared" ref="T1121" si="813">T1109+T1096</f>
        <v>27099</v>
      </c>
      <c r="U1121" s="479">
        <f>U1109+U1096</f>
        <v>2145729</v>
      </c>
      <c r="V1121" s="479">
        <f t="shared" ref="V1121:W1121" si="814">V1109+V1096</f>
        <v>1803488</v>
      </c>
      <c r="W1121" s="479">
        <f t="shared" si="814"/>
        <v>674875</v>
      </c>
    </row>
    <row r="1122" spans="2:23" ht="15" hidden="1" customHeight="1" x14ac:dyDescent="0.25">
      <c r="B1122" s="518" t="s">
        <v>105</v>
      </c>
      <c r="C1122" s="518"/>
      <c r="D1122" s="510"/>
      <c r="E1122" s="511"/>
      <c r="F1122" s="511"/>
      <c r="G1122" s="511"/>
      <c r="H1122" s="511"/>
      <c r="I1122" s="489"/>
      <c r="J1122" s="476" t="s">
        <v>201</v>
      </c>
      <c r="K1122" s="476"/>
      <c r="L1122" s="477">
        <v>3</v>
      </c>
      <c r="M1122" s="477">
        <v>2</v>
      </c>
      <c r="N1122" s="477">
        <v>3</v>
      </c>
      <c r="O1122" s="476"/>
      <c r="P1122" s="476">
        <v>323</v>
      </c>
      <c r="Q1122" s="527" t="s">
        <v>206</v>
      </c>
      <c r="R1122" s="813">
        <v>13</v>
      </c>
      <c r="S1122" s="479">
        <f>S1110</f>
        <v>2530000</v>
      </c>
      <c r="T1122" s="479">
        <f t="shared" ref="T1122" si="815">T1110</f>
        <v>0</v>
      </c>
      <c r="U1122" s="479">
        <f>U1110</f>
        <v>825000</v>
      </c>
      <c r="V1122" s="479">
        <f t="shared" ref="V1122:W1122" si="816">V1110</f>
        <v>0</v>
      </c>
      <c r="W1122" s="479">
        <f t="shared" si="816"/>
        <v>0</v>
      </c>
    </row>
    <row r="1123" spans="2:23" ht="15" hidden="1" customHeight="1" x14ac:dyDescent="0.25">
      <c r="B1123" s="518" t="s">
        <v>105</v>
      </c>
      <c r="C1123" s="518"/>
      <c r="D1123" s="510"/>
      <c r="E1123" s="511"/>
      <c r="F1123" s="511"/>
      <c r="G1123" s="511"/>
      <c r="H1123" s="511"/>
      <c r="I1123" s="489"/>
      <c r="J1123" s="476" t="s">
        <v>201</v>
      </c>
      <c r="K1123" s="476"/>
      <c r="L1123" s="477">
        <v>3</v>
      </c>
      <c r="M1123" s="477">
        <v>2</v>
      </c>
      <c r="N1123" s="477">
        <v>3</v>
      </c>
      <c r="O1123" s="476"/>
      <c r="P1123" s="476">
        <v>323</v>
      </c>
      <c r="Q1123" s="527" t="s">
        <v>206</v>
      </c>
      <c r="R1123" s="811">
        <v>43</v>
      </c>
      <c r="S1123" s="479">
        <f>S1097+S1111+S1104+S1106+S1102</f>
        <v>32679000</v>
      </c>
      <c r="T1123" s="479">
        <f t="shared" ref="T1123" si="817">T1097+T1111+T1104+T1106+T1102</f>
        <v>10553132</v>
      </c>
      <c r="U1123" s="479">
        <f>U1097+U1111+U1104+U1106+U1102</f>
        <v>124350002</v>
      </c>
      <c r="V1123" s="479">
        <f t="shared" ref="V1123:W1123" si="818">V1097+V1111+V1104+V1106+V1102</f>
        <v>128238905</v>
      </c>
      <c r="W1123" s="479">
        <f t="shared" si="818"/>
        <v>143837612</v>
      </c>
    </row>
    <row r="1124" spans="2:23" ht="15" hidden="1" customHeight="1" x14ac:dyDescent="0.25">
      <c r="B1124" s="518" t="s">
        <v>105</v>
      </c>
      <c r="C1124" s="518"/>
      <c r="D1124" s="510"/>
      <c r="E1124" s="511"/>
      <c r="F1124" s="511"/>
      <c r="G1124" s="511"/>
      <c r="H1124" s="511"/>
      <c r="I1124" s="489"/>
      <c r="J1124" s="476" t="s">
        <v>201</v>
      </c>
      <c r="K1124" s="476"/>
      <c r="L1124" s="477">
        <v>3</v>
      </c>
      <c r="M1124" s="477">
        <v>2</v>
      </c>
      <c r="N1124" s="477">
        <v>3</v>
      </c>
      <c r="O1124" s="476"/>
      <c r="P1124" s="476">
        <v>323</v>
      </c>
      <c r="Q1124" s="527" t="s">
        <v>206</v>
      </c>
      <c r="R1124" s="814">
        <v>51</v>
      </c>
      <c r="S1124" s="479">
        <f>S1112+S1107+S1098</f>
        <v>1520000</v>
      </c>
      <c r="T1124" s="479">
        <f t="shared" ref="T1124" si="819">T1112+T1107+T1098</f>
        <v>0</v>
      </c>
      <c r="U1124" s="479">
        <f>U1112+U1107+U1098</f>
        <v>1520000</v>
      </c>
      <c r="V1124" s="479">
        <f t="shared" ref="V1124:W1124" si="820">V1112+V1107+V1098</f>
        <v>1510000</v>
      </c>
      <c r="W1124" s="479">
        <f t="shared" si="820"/>
        <v>0</v>
      </c>
    </row>
    <row r="1125" spans="2:23" ht="15" hidden="1" customHeight="1" x14ac:dyDescent="0.25">
      <c r="B1125" s="518" t="s">
        <v>105</v>
      </c>
      <c r="C1125" s="518"/>
      <c r="D1125" s="510"/>
      <c r="E1125" s="511"/>
      <c r="F1125" s="511"/>
      <c r="G1125" s="511"/>
      <c r="H1125" s="511"/>
      <c r="I1125" s="489"/>
      <c r="J1125" s="476" t="s">
        <v>201</v>
      </c>
      <c r="K1125" s="476"/>
      <c r="L1125" s="477">
        <v>3</v>
      </c>
      <c r="M1125" s="477">
        <v>2</v>
      </c>
      <c r="N1125" s="477">
        <v>3</v>
      </c>
      <c r="O1125" s="476"/>
      <c r="P1125" s="476">
        <v>323</v>
      </c>
      <c r="Q1125" s="527" t="s">
        <v>206</v>
      </c>
      <c r="R1125" s="738">
        <v>52</v>
      </c>
      <c r="S1125" s="479">
        <f>S1099+S1113+S1119</f>
        <v>2120000</v>
      </c>
      <c r="T1125" s="479">
        <f t="shared" ref="T1125" si="821">T1099+T1113+T1119</f>
        <v>0</v>
      </c>
      <c r="U1125" s="479">
        <f>U1099+U1113+U1119</f>
        <v>2149000</v>
      </c>
      <c r="V1125" s="479">
        <f t="shared" ref="V1125:W1125" si="822">V1099+V1113+V1119</f>
        <v>1944000</v>
      </c>
      <c r="W1125" s="479">
        <f t="shared" si="822"/>
        <v>1794000</v>
      </c>
    </row>
    <row r="1126" spans="2:23" ht="15" hidden="1" customHeight="1" x14ac:dyDescent="0.25">
      <c r="B1126" s="518" t="s">
        <v>105</v>
      </c>
      <c r="C1126" s="518"/>
      <c r="D1126" s="510"/>
      <c r="E1126" s="511"/>
      <c r="F1126" s="511"/>
      <c r="G1126" s="511"/>
      <c r="H1126" s="511"/>
      <c r="I1126" s="489"/>
      <c r="J1126" s="476" t="s">
        <v>201</v>
      </c>
      <c r="K1126" s="476"/>
      <c r="L1126" s="477">
        <v>3</v>
      </c>
      <c r="M1126" s="477">
        <v>2</v>
      </c>
      <c r="N1126" s="477">
        <v>3</v>
      </c>
      <c r="O1126" s="476"/>
      <c r="P1126" s="476">
        <v>323</v>
      </c>
      <c r="Q1126" s="527" t="s">
        <v>206</v>
      </c>
      <c r="R1126" s="895">
        <v>561</v>
      </c>
      <c r="S1126" s="479">
        <f>S1114</f>
        <v>2000000</v>
      </c>
      <c r="T1126" s="479">
        <f t="shared" ref="T1126" si="823">T1114</f>
        <v>0</v>
      </c>
      <c r="U1126" s="479">
        <f>U1114</f>
        <v>2500000</v>
      </c>
      <c r="V1126" s="479">
        <f t="shared" ref="V1126:W1126" si="824">V1114</f>
        <v>7000000</v>
      </c>
      <c r="W1126" s="479">
        <f t="shared" si="824"/>
        <v>500000</v>
      </c>
    </row>
    <row r="1127" spans="2:23" ht="15" hidden="1" customHeight="1" x14ac:dyDescent="0.25">
      <c r="B1127" s="518" t="s">
        <v>105</v>
      </c>
      <c r="C1127" s="518"/>
      <c r="D1127" s="510"/>
      <c r="E1127" s="511"/>
      <c r="F1127" s="511"/>
      <c r="G1127" s="511"/>
      <c r="H1127" s="511"/>
      <c r="I1127" s="489"/>
      <c r="J1127" s="476" t="s">
        <v>201</v>
      </c>
      <c r="K1127" s="476"/>
      <c r="L1127" s="477">
        <v>3</v>
      </c>
      <c r="M1127" s="477">
        <v>2</v>
      </c>
      <c r="N1127" s="477">
        <v>3</v>
      </c>
      <c r="O1127" s="476"/>
      <c r="P1127" s="476">
        <v>323</v>
      </c>
      <c r="Q1127" s="527" t="s">
        <v>206</v>
      </c>
      <c r="R1127" s="810">
        <v>563</v>
      </c>
      <c r="S1127" s="479">
        <f>S1100+S1115</f>
        <v>11678000</v>
      </c>
      <c r="T1127" s="479">
        <f t="shared" ref="T1127" si="825">T1100+T1115</f>
        <v>153560</v>
      </c>
      <c r="U1127" s="479">
        <f>U1100+U1115</f>
        <v>11333000</v>
      </c>
      <c r="V1127" s="479">
        <f t="shared" ref="V1127:W1127" si="826">V1100+V1115</f>
        <v>11319870</v>
      </c>
      <c r="W1127" s="479">
        <f t="shared" si="826"/>
        <v>5992930</v>
      </c>
    </row>
    <row r="1128" spans="2:23" ht="15" hidden="1" customHeight="1" x14ac:dyDescent="0.25">
      <c r="B1128" s="518" t="s">
        <v>105</v>
      </c>
      <c r="C1128" s="518"/>
      <c r="D1128" s="510"/>
      <c r="E1128" s="511"/>
      <c r="F1128" s="511"/>
      <c r="G1128" s="511"/>
      <c r="H1128" s="511"/>
      <c r="I1128" s="489"/>
      <c r="J1128" s="476" t="s">
        <v>201</v>
      </c>
      <c r="K1128" s="476"/>
      <c r="L1128" s="477">
        <v>3</v>
      </c>
      <c r="M1128" s="477">
        <v>2</v>
      </c>
      <c r="N1128" s="477">
        <v>3</v>
      </c>
      <c r="O1128" s="476"/>
      <c r="P1128" s="476">
        <v>323</v>
      </c>
      <c r="Q1128" s="527" t="s">
        <v>206</v>
      </c>
      <c r="R1128" s="1047">
        <v>564</v>
      </c>
      <c r="S1128" s="479"/>
      <c r="T1128" s="479"/>
      <c r="U1128" s="479">
        <f>U1103</f>
        <v>603000</v>
      </c>
      <c r="V1128" s="479">
        <f t="shared" ref="V1128:W1128" si="827">V1103</f>
        <v>593000</v>
      </c>
      <c r="W1128" s="479">
        <f t="shared" si="827"/>
        <v>40000</v>
      </c>
    </row>
    <row r="1129" spans="2:23" ht="15" hidden="1" customHeight="1" x14ac:dyDescent="0.25">
      <c r="B1129" s="518" t="s">
        <v>105</v>
      </c>
      <c r="C1129" s="518"/>
      <c r="D1129" s="510"/>
      <c r="E1129" s="511"/>
      <c r="F1129" s="511"/>
      <c r="G1129" s="511"/>
      <c r="H1129" s="511"/>
      <c r="I1129" s="489"/>
      <c r="J1129" s="476" t="s">
        <v>201</v>
      </c>
      <c r="K1129" s="476"/>
      <c r="L1129" s="477">
        <v>3</v>
      </c>
      <c r="M1129" s="477">
        <v>2</v>
      </c>
      <c r="N1129" s="477">
        <v>3</v>
      </c>
      <c r="O1129" s="476"/>
      <c r="P1129" s="476">
        <v>323</v>
      </c>
      <c r="Q1129" s="527" t="s">
        <v>206</v>
      </c>
      <c r="R1129" s="815">
        <v>61</v>
      </c>
      <c r="S1129" s="479">
        <f>S1116</f>
        <v>100000</v>
      </c>
      <c r="T1129" s="479">
        <f t="shared" ref="T1129" si="828">T1116</f>
        <v>0</v>
      </c>
      <c r="U1129" s="479">
        <f>U1116</f>
        <v>100000</v>
      </c>
      <c r="V1129" s="479">
        <f t="shared" ref="V1129:W1129" si="829">V1116</f>
        <v>100000</v>
      </c>
      <c r="W1129" s="479">
        <f t="shared" si="829"/>
        <v>100000</v>
      </c>
    </row>
    <row r="1130" spans="2:23" ht="15" hidden="1" customHeight="1" x14ac:dyDescent="0.25">
      <c r="B1130" s="518" t="s">
        <v>105</v>
      </c>
      <c r="C1130" s="518"/>
      <c r="D1130" s="510"/>
      <c r="E1130" s="511"/>
      <c r="F1130" s="511"/>
      <c r="G1130" s="511"/>
      <c r="H1130" s="511"/>
      <c r="I1130" s="489"/>
      <c r="J1130" s="476" t="s">
        <v>201</v>
      </c>
      <c r="K1130" s="476"/>
      <c r="L1130" s="477">
        <v>3</v>
      </c>
      <c r="M1130" s="477">
        <v>2</v>
      </c>
      <c r="N1130" s="477">
        <v>3</v>
      </c>
      <c r="O1130" s="476"/>
      <c r="P1130" s="476">
        <v>323</v>
      </c>
      <c r="Q1130" s="527" t="s">
        <v>206</v>
      </c>
      <c r="R1130" s="486">
        <v>83</v>
      </c>
      <c r="S1130" s="479">
        <f>S1117</f>
        <v>8230000</v>
      </c>
      <c r="T1130" s="479">
        <f t="shared" ref="T1130" si="830">T1117</f>
        <v>0</v>
      </c>
      <c r="U1130" s="479">
        <f>U1117</f>
        <v>6880000</v>
      </c>
      <c r="V1130" s="479">
        <f t="shared" ref="V1130:W1130" si="831">V1117</f>
        <v>0</v>
      </c>
      <c r="W1130" s="479">
        <f t="shared" si="831"/>
        <v>0</v>
      </c>
    </row>
    <row r="1131" spans="2:23" ht="15" hidden="1" customHeight="1" x14ac:dyDescent="0.25">
      <c r="B1131" s="518"/>
      <c r="C1131" s="518"/>
      <c r="D1131" s="510"/>
      <c r="E1131" s="511"/>
      <c r="F1131" s="511"/>
      <c r="G1131" s="511"/>
      <c r="H1131" s="511"/>
      <c r="I1131" s="489"/>
      <c r="J1131" s="476" t="s">
        <v>202</v>
      </c>
      <c r="K1131" s="476"/>
      <c r="L1131" s="481">
        <v>3</v>
      </c>
      <c r="M1131" s="481">
        <v>2</v>
      </c>
      <c r="N1131" s="481">
        <v>3</v>
      </c>
      <c r="O1131" s="519"/>
      <c r="P1131" s="519">
        <v>323</v>
      </c>
      <c r="Q1131" s="528" t="s">
        <v>206</v>
      </c>
      <c r="R1131" s="528"/>
      <c r="S1131" s="503">
        <f>S1130+S1129+S1125+S1124+S1123+S1122+S1121+S1120+S1127+S1126</f>
        <v>135221881</v>
      </c>
      <c r="T1131" s="503">
        <f t="shared" ref="T1131" si="832">T1130+T1129+T1125+T1124+T1123+T1122+T1121+T1120+T1127+T1126</f>
        <v>26125542</v>
      </c>
      <c r="U1131" s="503">
        <f>U1130+U1129+U1125+U1124+U1123+U1122+U1121+U1120+U1127+U1126+U1128</f>
        <v>195614329</v>
      </c>
      <c r="V1131" s="503">
        <f t="shared" ref="V1131:W1131" si="833">V1130+V1129+V1125+V1124+V1123+V1122+V1121+V1120+V1127+V1126+V1128</f>
        <v>198007748</v>
      </c>
      <c r="W1131" s="503">
        <f t="shared" si="833"/>
        <v>206606695</v>
      </c>
    </row>
    <row r="1132" spans="2:23" ht="15" hidden="1" customHeight="1" x14ac:dyDescent="0.25">
      <c r="B1132" s="518"/>
      <c r="C1132" s="518"/>
      <c r="D1132" s="510"/>
      <c r="E1132" s="511"/>
      <c r="F1132" s="511"/>
      <c r="G1132" s="511"/>
      <c r="H1132" s="511"/>
      <c r="I1132" s="489"/>
      <c r="J1132" s="476" t="s">
        <v>98</v>
      </c>
      <c r="K1132" s="476"/>
      <c r="L1132" s="481">
        <v>3</v>
      </c>
      <c r="M1132" s="481">
        <v>2</v>
      </c>
      <c r="N1132" s="481"/>
      <c r="O1132" s="519"/>
      <c r="P1132" s="519"/>
      <c r="Q1132" s="528"/>
      <c r="R1132" s="528"/>
      <c r="S1132" s="503">
        <f>S1120+S1121+S1122+S1130</f>
        <v>85124881</v>
      </c>
      <c r="T1132" s="503">
        <f t="shared" ref="T1132" si="834">T1120+T1121+T1122+T1130</f>
        <v>15418850</v>
      </c>
      <c r="U1132" s="503">
        <f>U1120+U1121+U1122+U1130</f>
        <v>53059327</v>
      </c>
      <c r="V1132" s="503">
        <f t="shared" ref="V1132:W1132" si="835">V1120+V1121+V1122+V1130</f>
        <v>47301973</v>
      </c>
      <c r="W1132" s="503">
        <f t="shared" si="835"/>
        <v>54342153</v>
      </c>
    </row>
    <row r="1133" spans="2:23" ht="21" hidden="1" customHeight="1" x14ac:dyDescent="0.25">
      <c r="B1133" s="509" t="s">
        <v>105</v>
      </c>
      <c r="C1133" s="509" t="s">
        <v>5</v>
      </c>
      <c r="D1133" s="510"/>
      <c r="E1133" s="511"/>
      <c r="F1133" s="511"/>
      <c r="G1133" s="511"/>
      <c r="H1133" s="511"/>
      <c r="I1133" s="489"/>
      <c r="J1133" s="512"/>
      <c r="K1133" s="512"/>
      <c r="L1133" s="512">
        <v>3</v>
      </c>
      <c r="M1133" s="617">
        <v>2</v>
      </c>
      <c r="N1133" s="617">
        <v>4</v>
      </c>
      <c r="O1133" s="617"/>
      <c r="P1133" s="617">
        <v>324</v>
      </c>
      <c r="Q1133" s="617" t="s">
        <v>47</v>
      </c>
      <c r="R1133" s="489">
        <v>11</v>
      </c>
      <c r="S1133" s="562">
        <f>S92+S238+S77+S124</f>
        <v>160000</v>
      </c>
      <c r="T1133" s="707">
        <f>T92+T238+T77+T124</f>
        <v>24960</v>
      </c>
      <c r="U1133" s="707">
        <f>U92+U238+U77+U124+U258</f>
        <v>25000</v>
      </c>
      <c r="V1133" s="707">
        <f t="shared" ref="V1133:W1133" si="836">V92+V238+V77+V124+V258</f>
        <v>25000</v>
      </c>
      <c r="W1133" s="707">
        <f t="shared" si="836"/>
        <v>25000</v>
      </c>
    </row>
    <row r="1134" spans="2:23" ht="21" hidden="1" customHeight="1" x14ac:dyDescent="0.25">
      <c r="B1134" s="509" t="s">
        <v>105</v>
      </c>
      <c r="C1134" s="509" t="s">
        <v>5</v>
      </c>
      <c r="D1134" s="510"/>
      <c r="E1134" s="511"/>
      <c r="F1134" s="511"/>
      <c r="G1134" s="511"/>
      <c r="H1134" s="511"/>
      <c r="I1134" s="489"/>
      <c r="J1134" s="512"/>
      <c r="K1134" s="512"/>
      <c r="L1134" s="512">
        <v>3</v>
      </c>
      <c r="M1134" s="617">
        <v>2</v>
      </c>
      <c r="N1134" s="617">
        <v>4</v>
      </c>
      <c r="O1134" s="617"/>
      <c r="P1134" s="617">
        <v>324</v>
      </c>
      <c r="Q1134" s="617" t="s">
        <v>47</v>
      </c>
      <c r="R1134" s="893">
        <v>12</v>
      </c>
      <c r="S1134" s="562">
        <f>S331</f>
        <v>7500</v>
      </c>
      <c r="T1134" s="707">
        <f>T331</f>
        <v>0</v>
      </c>
      <c r="U1134" s="707">
        <f>U331</f>
        <v>0</v>
      </c>
      <c r="V1134" s="707">
        <f t="shared" ref="V1134:W1134" si="837">V331</f>
        <v>0</v>
      </c>
      <c r="W1134" s="707">
        <f t="shared" si="837"/>
        <v>0</v>
      </c>
    </row>
    <row r="1135" spans="2:23" ht="21" hidden="1" customHeight="1" x14ac:dyDescent="0.25">
      <c r="B1135" s="509" t="s">
        <v>105</v>
      </c>
      <c r="C1135" s="509" t="s">
        <v>5</v>
      </c>
      <c r="D1135" s="510"/>
      <c r="E1135" s="511"/>
      <c r="F1135" s="511"/>
      <c r="G1135" s="511"/>
      <c r="H1135" s="511"/>
      <c r="I1135" s="489"/>
      <c r="J1135" s="512"/>
      <c r="K1135" s="512"/>
      <c r="L1135" s="512">
        <v>3</v>
      </c>
      <c r="M1135" s="617">
        <v>2</v>
      </c>
      <c r="N1135" s="617">
        <v>4</v>
      </c>
      <c r="O1135" s="617"/>
      <c r="P1135" s="617">
        <v>324</v>
      </c>
      <c r="Q1135" s="617" t="s">
        <v>47</v>
      </c>
      <c r="R1135" s="811">
        <v>43</v>
      </c>
      <c r="S1135" s="562">
        <f>S153+S145+S209+S227</f>
        <v>270000</v>
      </c>
      <c r="T1135" s="707">
        <f>T153+T145+T209+T227</f>
        <v>38078</v>
      </c>
      <c r="U1135" s="707">
        <f>U153+U145+U209+U227+U100+U248</f>
        <v>320000</v>
      </c>
      <c r="V1135" s="707">
        <f t="shared" ref="V1135:W1135" si="838">V153+V145+V209+V227+V100+V248</f>
        <v>320000</v>
      </c>
      <c r="W1135" s="707">
        <f t="shared" si="838"/>
        <v>320000</v>
      </c>
    </row>
    <row r="1136" spans="2:23" ht="21" hidden="1" customHeight="1" x14ac:dyDescent="0.25">
      <c r="B1136" s="509" t="s">
        <v>105</v>
      </c>
      <c r="C1136" s="509" t="s">
        <v>5</v>
      </c>
      <c r="D1136" s="510"/>
      <c r="E1136" s="511"/>
      <c r="F1136" s="511"/>
      <c r="G1136" s="511"/>
      <c r="H1136" s="511"/>
      <c r="I1136" s="489"/>
      <c r="J1136" s="512"/>
      <c r="K1136" s="512"/>
      <c r="L1136" s="512">
        <v>3</v>
      </c>
      <c r="M1136" s="617">
        <v>2</v>
      </c>
      <c r="N1136" s="617">
        <v>4</v>
      </c>
      <c r="O1136" s="617"/>
      <c r="P1136" s="617">
        <v>324</v>
      </c>
      <c r="Q1136" s="617" t="s">
        <v>47</v>
      </c>
      <c r="R1136" s="738">
        <v>52</v>
      </c>
      <c r="S1136" s="562">
        <f>S290+S296+S86</f>
        <v>512850</v>
      </c>
      <c r="T1136" s="707">
        <f>T290+T296+T86</f>
        <v>382026</v>
      </c>
      <c r="U1136" s="707">
        <f>U290+U296+U86</f>
        <v>510000</v>
      </c>
      <c r="V1136" s="707">
        <f t="shared" ref="V1136:W1136" si="839">V290+V296+V86</f>
        <v>500000</v>
      </c>
      <c r="W1136" s="707">
        <f t="shared" si="839"/>
        <v>400000</v>
      </c>
    </row>
    <row r="1137" spans="2:23" ht="21" hidden="1" customHeight="1" x14ac:dyDescent="0.25">
      <c r="B1137" s="509" t="s">
        <v>105</v>
      </c>
      <c r="C1137" s="509" t="s">
        <v>5</v>
      </c>
      <c r="D1137" s="510"/>
      <c r="E1137" s="511"/>
      <c r="F1137" s="511"/>
      <c r="G1137" s="511"/>
      <c r="H1137" s="511"/>
      <c r="I1137" s="489"/>
      <c r="J1137" s="512"/>
      <c r="K1137" s="512"/>
      <c r="L1137" s="512">
        <v>3</v>
      </c>
      <c r="M1137" s="617">
        <v>2</v>
      </c>
      <c r="N1137" s="617">
        <v>4</v>
      </c>
      <c r="O1137" s="617"/>
      <c r="P1137" s="617">
        <v>324</v>
      </c>
      <c r="Q1137" s="617" t="s">
        <v>47</v>
      </c>
      <c r="R1137" s="896">
        <v>563</v>
      </c>
      <c r="S1137" s="562">
        <f>S357</f>
        <v>42500</v>
      </c>
      <c r="T1137" s="707">
        <f>T357</f>
        <v>0</v>
      </c>
      <c r="U1137" s="707">
        <f>U357</f>
        <v>0</v>
      </c>
      <c r="V1137" s="707">
        <f t="shared" ref="V1137:W1137" si="840">V357</f>
        <v>0</v>
      </c>
      <c r="W1137" s="707">
        <f t="shared" si="840"/>
        <v>0</v>
      </c>
    </row>
    <row r="1138" spans="2:23" ht="21" hidden="1" customHeight="1" x14ac:dyDescent="0.25">
      <c r="B1138" s="725" t="s">
        <v>105</v>
      </c>
      <c r="C1138" s="725" t="s">
        <v>275</v>
      </c>
      <c r="D1138" s="476"/>
      <c r="E1138" s="511"/>
      <c r="F1138" s="511"/>
      <c r="G1138" s="511"/>
      <c r="H1138" s="511"/>
      <c r="I1138" s="489"/>
      <c r="J1138" s="728"/>
      <c r="K1138" s="728"/>
      <c r="L1138" s="727">
        <v>3</v>
      </c>
      <c r="M1138" s="727">
        <v>2</v>
      </c>
      <c r="N1138" s="727">
        <v>4</v>
      </c>
      <c r="O1138" s="728"/>
      <c r="P1138" s="728">
        <v>324</v>
      </c>
      <c r="Q1138" s="729" t="s">
        <v>47</v>
      </c>
      <c r="R1138" s="489">
        <v>11</v>
      </c>
      <c r="S1138" s="562">
        <f t="shared" ref="S1138:T1138" si="841">S412+S428+S442</f>
        <v>65000</v>
      </c>
      <c r="T1138" s="707">
        <f t="shared" si="841"/>
        <v>14394</v>
      </c>
      <c r="U1138" s="707">
        <f>U412+U428+U442</f>
        <v>70000</v>
      </c>
      <c r="V1138" s="707">
        <f t="shared" ref="V1138:W1138" si="842">V412+V428+V442</f>
        <v>70000</v>
      </c>
      <c r="W1138" s="707">
        <f t="shared" si="842"/>
        <v>70000</v>
      </c>
    </row>
    <row r="1139" spans="2:23" ht="21" hidden="1" customHeight="1" x14ac:dyDescent="0.25">
      <c r="B1139" s="725" t="s">
        <v>105</v>
      </c>
      <c r="C1139" s="725" t="s">
        <v>275</v>
      </c>
      <c r="D1139" s="476"/>
      <c r="E1139" s="511"/>
      <c r="F1139" s="511"/>
      <c r="G1139" s="511"/>
      <c r="H1139" s="511"/>
      <c r="I1139" s="489"/>
      <c r="J1139" s="728"/>
      <c r="K1139" s="728"/>
      <c r="L1139" s="727">
        <v>3</v>
      </c>
      <c r="M1139" s="727">
        <v>2</v>
      </c>
      <c r="N1139" s="727">
        <v>4</v>
      </c>
      <c r="O1139" s="728"/>
      <c r="P1139" s="728">
        <v>324</v>
      </c>
      <c r="Q1139" s="729" t="s">
        <v>47</v>
      </c>
      <c r="R1139" s="811">
        <v>43</v>
      </c>
      <c r="S1139" s="562">
        <f t="shared" ref="S1139:V1139" si="843">S454</f>
        <v>10000</v>
      </c>
      <c r="T1139" s="707">
        <f t="shared" si="843"/>
        <v>0</v>
      </c>
      <c r="U1139" s="707">
        <f t="shared" si="843"/>
        <v>30000</v>
      </c>
      <c r="V1139" s="707">
        <f t="shared" si="843"/>
        <v>30000</v>
      </c>
      <c r="W1139" s="707">
        <f>W454</f>
        <v>30000</v>
      </c>
    </row>
    <row r="1140" spans="2:23" ht="21" hidden="1" customHeight="1" x14ac:dyDescent="0.25">
      <c r="B1140" s="725" t="s">
        <v>105</v>
      </c>
      <c r="C1140" s="725" t="s">
        <v>275</v>
      </c>
      <c r="D1140" s="476"/>
      <c r="E1140" s="511"/>
      <c r="F1140" s="511"/>
      <c r="G1140" s="511"/>
      <c r="H1140" s="511"/>
      <c r="I1140" s="489"/>
      <c r="J1140" s="728"/>
      <c r="K1140" s="728"/>
      <c r="L1140" s="727">
        <v>3</v>
      </c>
      <c r="M1140" s="727">
        <v>2</v>
      </c>
      <c r="N1140" s="727">
        <v>4</v>
      </c>
      <c r="O1140" s="728"/>
      <c r="P1140" s="728">
        <v>324</v>
      </c>
      <c r="Q1140" s="729" t="s">
        <v>47</v>
      </c>
      <c r="R1140" s="1049">
        <v>564</v>
      </c>
      <c r="S1140" s="562"/>
      <c r="T1140" s="707"/>
      <c r="U1140" s="707">
        <f>U473</f>
        <v>100000</v>
      </c>
      <c r="V1140" s="707">
        <f t="shared" ref="V1140:W1140" si="844">V473</f>
        <v>54000</v>
      </c>
      <c r="W1140" s="707">
        <f t="shared" si="844"/>
        <v>26000</v>
      </c>
    </row>
    <row r="1141" spans="2:23" ht="21" hidden="1" customHeight="1" x14ac:dyDescent="0.25">
      <c r="B1141" s="796" t="s">
        <v>105</v>
      </c>
      <c r="C1141" s="796" t="s">
        <v>289</v>
      </c>
      <c r="D1141" s="476"/>
      <c r="E1141" s="511"/>
      <c r="F1141" s="511"/>
      <c r="G1141" s="511"/>
      <c r="H1141" s="511"/>
      <c r="I1141" s="489"/>
      <c r="J1141" s="800"/>
      <c r="K1141" s="800"/>
      <c r="L1141" s="798">
        <v>3</v>
      </c>
      <c r="M1141" s="798">
        <v>2</v>
      </c>
      <c r="N1141" s="798">
        <v>4</v>
      </c>
      <c r="O1141" s="800"/>
      <c r="P1141" s="800">
        <v>324</v>
      </c>
      <c r="Q1141" s="801" t="s">
        <v>47</v>
      </c>
      <c r="R1141" s="811">
        <v>43</v>
      </c>
      <c r="S1141" s="562">
        <f t="shared" ref="S1141:T1141" si="845">S507</f>
        <v>26000</v>
      </c>
      <c r="T1141" s="707">
        <f t="shared" si="845"/>
        <v>0</v>
      </c>
      <c r="U1141" s="707">
        <f>U507</f>
        <v>23400</v>
      </c>
      <c r="V1141" s="707">
        <f t="shared" ref="V1141:W1141" si="846">V507</f>
        <v>21060</v>
      </c>
      <c r="W1141" s="707">
        <f t="shared" si="846"/>
        <v>21060</v>
      </c>
    </row>
    <row r="1142" spans="2:23" ht="21" hidden="1" customHeight="1" x14ac:dyDescent="0.25">
      <c r="B1142" s="796" t="s">
        <v>105</v>
      </c>
      <c r="C1142" s="796" t="s">
        <v>289</v>
      </c>
      <c r="D1142" s="476"/>
      <c r="E1142" s="511"/>
      <c r="F1142" s="511"/>
      <c r="G1142" s="511"/>
      <c r="H1142" s="511"/>
      <c r="I1142" s="489"/>
      <c r="J1142" s="800"/>
      <c r="K1142" s="800"/>
      <c r="L1142" s="798">
        <v>3</v>
      </c>
      <c r="M1142" s="798">
        <v>2</v>
      </c>
      <c r="N1142" s="798">
        <v>4</v>
      </c>
      <c r="O1142" s="800"/>
      <c r="P1142" s="800">
        <v>324</v>
      </c>
      <c r="Q1142" s="801" t="s">
        <v>47</v>
      </c>
      <c r="R1142" s="738">
        <v>52</v>
      </c>
      <c r="S1142" s="562">
        <f t="shared" ref="S1142:T1142" si="847">S522</f>
        <v>25493</v>
      </c>
      <c r="T1142" s="707">
        <f t="shared" si="847"/>
        <v>0</v>
      </c>
      <c r="U1142" s="707">
        <f>U522</f>
        <v>100000</v>
      </c>
      <c r="V1142" s="707">
        <f t="shared" ref="V1142" si="848">V522</f>
        <v>100000</v>
      </c>
      <c r="W1142" s="707">
        <f t="shared" ref="W1142" si="849">W522</f>
        <v>100000</v>
      </c>
    </row>
    <row r="1143" spans="2:23" ht="21" hidden="1" customHeight="1" x14ac:dyDescent="0.25">
      <c r="B1143" s="514" t="s">
        <v>105</v>
      </c>
      <c r="C1143" s="514" t="s">
        <v>116</v>
      </c>
      <c r="D1143" s="476"/>
      <c r="E1143" s="511"/>
      <c r="F1143" s="511"/>
      <c r="G1143" s="511"/>
      <c r="H1143" s="511"/>
      <c r="I1143" s="489"/>
      <c r="J1143" s="515"/>
      <c r="K1143" s="515"/>
      <c r="L1143" s="494">
        <v>3</v>
      </c>
      <c r="M1143" s="494">
        <v>2</v>
      </c>
      <c r="N1143" s="494">
        <v>4</v>
      </c>
      <c r="O1143" s="515"/>
      <c r="P1143" s="515">
        <v>324</v>
      </c>
      <c r="Q1143" s="530" t="s">
        <v>47</v>
      </c>
      <c r="R1143" s="738">
        <v>52</v>
      </c>
      <c r="S1143" s="562">
        <f t="shared" ref="S1143:T1143" si="850">S572</f>
        <v>70391</v>
      </c>
      <c r="T1143" s="707">
        <f t="shared" si="850"/>
        <v>47357</v>
      </c>
      <c r="U1143" s="707">
        <f>U572</f>
        <v>70000</v>
      </c>
      <c r="V1143" s="707">
        <f t="shared" ref="V1143:W1143" si="851">V572</f>
        <v>70000</v>
      </c>
      <c r="W1143" s="707">
        <f t="shared" si="851"/>
        <v>70000</v>
      </c>
    </row>
    <row r="1144" spans="2:23" ht="21" hidden="1" customHeight="1" x14ac:dyDescent="0.25">
      <c r="B1144" s="516" t="s">
        <v>105</v>
      </c>
      <c r="C1144" s="516" t="s">
        <v>150</v>
      </c>
      <c r="D1144" s="476"/>
      <c r="E1144" s="511"/>
      <c r="F1144" s="511"/>
      <c r="G1144" s="511"/>
      <c r="H1144" s="511"/>
      <c r="I1144" s="489"/>
      <c r="J1144" s="522"/>
      <c r="K1144" s="522"/>
      <c r="L1144" s="506">
        <v>3</v>
      </c>
      <c r="M1144" s="506">
        <v>2</v>
      </c>
      <c r="N1144" s="506">
        <v>4</v>
      </c>
      <c r="O1144" s="522"/>
      <c r="P1144" s="522">
        <v>324</v>
      </c>
      <c r="Q1144" s="526" t="s">
        <v>47</v>
      </c>
      <c r="R1144" s="489">
        <v>11</v>
      </c>
      <c r="S1144" s="562">
        <f>S714</f>
        <v>8000</v>
      </c>
      <c r="T1144" s="707">
        <f t="shared" ref="T1144" si="852">T714</f>
        <v>0</v>
      </c>
      <c r="U1144" s="707">
        <f t="shared" ref="U1144:W1144" si="853">U714</f>
        <v>10000</v>
      </c>
      <c r="V1144" s="707">
        <f t="shared" si="853"/>
        <v>10000</v>
      </c>
      <c r="W1144" s="707">
        <f t="shared" si="853"/>
        <v>10000</v>
      </c>
    </row>
    <row r="1145" spans="2:23" ht="21" hidden="1" customHeight="1" x14ac:dyDescent="0.25">
      <c r="B1145" s="516" t="s">
        <v>105</v>
      </c>
      <c r="C1145" s="516" t="s">
        <v>150</v>
      </c>
      <c r="D1145" s="476"/>
      <c r="E1145" s="511"/>
      <c r="F1145" s="511"/>
      <c r="G1145" s="511"/>
      <c r="H1145" s="511"/>
      <c r="I1145" s="489"/>
      <c r="J1145" s="522"/>
      <c r="K1145" s="522"/>
      <c r="L1145" s="506">
        <v>3</v>
      </c>
      <c r="M1145" s="506">
        <v>2</v>
      </c>
      <c r="N1145" s="506">
        <v>4</v>
      </c>
      <c r="O1145" s="522"/>
      <c r="P1145" s="522">
        <v>324</v>
      </c>
      <c r="Q1145" s="526" t="s">
        <v>47</v>
      </c>
      <c r="R1145" s="738">
        <v>52</v>
      </c>
      <c r="S1145" s="562">
        <f>S730</f>
        <v>687757</v>
      </c>
      <c r="T1145" s="707">
        <f t="shared" ref="T1145" si="854">T730</f>
        <v>0</v>
      </c>
      <c r="U1145" s="707">
        <f t="shared" ref="U1145:W1145" si="855">U730</f>
        <v>700000</v>
      </c>
      <c r="V1145" s="707">
        <f t="shared" si="855"/>
        <v>700000</v>
      </c>
      <c r="W1145" s="707">
        <f t="shared" si="855"/>
        <v>700000</v>
      </c>
    </row>
    <row r="1146" spans="2:23" ht="21" hidden="1" customHeight="1" x14ac:dyDescent="0.25">
      <c r="B1146" s="888" t="s">
        <v>105</v>
      </c>
      <c r="C1146" s="888" t="s">
        <v>310</v>
      </c>
      <c r="D1146" s="476"/>
      <c r="E1146" s="511"/>
      <c r="F1146" s="511"/>
      <c r="G1146" s="511"/>
      <c r="H1146" s="511"/>
      <c r="I1146" s="489"/>
      <c r="J1146" s="888"/>
      <c r="K1146" s="888"/>
      <c r="L1146" s="888">
        <v>3</v>
      </c>
      <c r="M1146" s="888">
        <v>2</v>
      </c>
      <c r="N1146" s="888">
        <v>4</v>
      </c>
      <c r="O1146" s="888"/>
      <c r="P1146" s="888">
        <v>324</v>
      </c>
      <c r="Q1146" s="890" t="s">
        <v>47</v>
      </c>
      <c r="R1146" s="738">
        <v>52</v>
      </c>
      <c r="S1146" s="562">
        <f>S971</f>
        <v>6672</v>
      </c>
      <c r="T1146" s="707">
        <f t="shared" ref="T1146" si="856">T971</f>
        <v>0</v>
      </c>
      <c r="U1146" s="707">
        <f t="shared" ref="U1146:W1146" si="857">U971</f>
        <v>0</v>
      </c>
      <c r="V1146" s="707">
        <f t="shared" si="857"/>
        <v>0</v>
      </c>
      <c r="W1146" s="707">
        <f t="shared" si="857"/>
        <v>0</v>
      </c>
    </row>
    <row r="1147" spans="2:23" ht="15" hidden="1" customHeight="1" x14ac:dyDescent="0.25">
      <c r="B1147" s="518" t="s">
        <v>105</v>
      </c>
      <c r="C1147" s="518"/>
      <c r="D1147" s="476"/>
      <c r="E1147" s="511"/>
      <c r="F1147" s="511"/>
      <c r="G1147" s="511"/>
      <c r="H1147" s="511"/>
      <c r="I1147" s="489"/>
      <c r="J1147" s="476" t="s">
        <v>201</v>
      </c>
      <c r="K1147" s="476"/>
      <c r="L1147" s="477">
        <v>3</v>
      </c>
      <c r="M1147" s="477">
        <v>2</v>
      </c>
      <c r="N1147" s="477">
        <v>4</v>
      </c>
      <c r="O1147" s="476"/>
      <c r="P1147" s="476">
        <v>324</v>
      </c>
      <c r="Q1147" s="527" t="s">
        <v>47</v>
      </c>
      <c r="R1147" s="489">
        <v>11</v>
      </c>
      <c r="S1147" s="490">
        <f>S1133+S1144+S1138</f>
        <v>233000</v>
      </c>
      <c r="T1147" s="490">
        <f t="shared" ref="T1147" si="858">T1133+T1144+T1138</f>
        <v>39354</v>
      </c>
      <c r="U1147" s="490">
        <f>U1133+U1144+U1138</f>
        <v>105000</v>
      </c>
      <c r="V1147" s="490">
        <f t="shared" ref="V1147:W1147" si="859">V1133+V1144+V1138</f>
        <v>105000</v>
      </c>
      <c r="W1147" s="490">
        <f t="shared" si="859"/>
        <v>105000</v>
      </c>
    </row>
    <row r="1148" spans="2:23" ht="15" hidden="1" customHeight="1" x14ac:dyDescent="0.25">
      <c r="B1148" s="518" t="s">
        <v>105</v>
      </c>
      <c r="C1148" s="518"/>
      <c r="D1148" s="476"/>
      <c r="E1148" s="511"/>
      <c r="F1148" s="511"/>
      <c r="G1148" s="511"/>
      <c r="H1148" s="511"/>
      <c r="I1148" s="489"/>
      <c r="J1148" s="476" t="s">
        <v>201</v>
      </c>
      <c r="K1148" s="476"/>
      <c r="L1148" s="477">
        <v>3</v>
      </c>
      <c r="M1148" s="477">
        <v>2</v>
      </c>
      <c r="N1148" s="477">
        <v>4</v>
      </c>
      <c r="O1148" s="476"/>
      <c r="P1148" s="476">
        <v>324</v>
      </c>
      <c r="Q1148" s="527" t="s">
        <v>47</v>
      </c>
      <c r="R1148" s="893">
        <v>12</v>
      </c>
      <c r="S1148" s="490">
        <f>S1134</f>
        <v>7500</v>
      </c>
      <c r="T1148" s="490">
        <f t="shared" ref="T1148" si="860">T1134</f>
        <v>0</v>
      </c>
      <c r="U1148" s="490">
        <f>U1134</f>
        <v>0</v>
      </c>
      <c r="V1148" s="490">
        <f t="shared" ref="V1148:W1148" si="861">V1134</f>
        <v>0</v>
      </c>
      <c r="W1148" s="490">
        <f t="shared" si="861"/>
        <v>0</v>
      </c>
    </row>
    <row r="1149" spans="2:23" ht="15" hidden="1" customHeight="1" x14ac:dyDescent="0.25">
      <c r="B1149" s="518" t="s">
        <v>105</v>
      </c>
      <c r="C1149" s="518"/>
      <c r="D1149" s="476"/>
      <c r="E1149" s="511"/>
      <c r="F1149" s="511"/>
      <c r="G1149" s="511"/>
      <c r="H1149" s="511"/>
      <c r="I1149" s="489"/>
      <c r="J1149" s="476" t="s">
        <v>201</v>
      </c>
      <c r="K1149" s="476"/>
      <c r="L1149" s="477">
        <v>3</v>
      </c>
      <c r="M1149" s="477">
        <v>2</v>
      </c>
      <c r="N1149" s="477">
        <v>4</v>
      </c>
      <c r="O1149" s="476"/>
      <c r="P1149" s="476">
        <v>324</v>
      </c>
      <c r="Q1149" s="527" t="s">
        <v>47</v>
      </c>
      <c r="R1149" s="811">
        <v>43</v>
      </c>
      <c r="S1149" s="490">
        <f>S1135+S1141+S1139</f>
        <v>306000</v>
      </c>
      <c r="T1149" s="490">
        <f t="shared" ref="T1149" si="862">T1135+T1141+T1139</f>
        <v>38078</v>
      </c>
      <c r="U1149" s="490">
        <f>U1135+U1141+U1139</f>
        <v>373400</v>
      </c>
      <c r="V1149" s="490">
        <f t="shared" ref="V1149:W1149" si="863">V1135+V1141+V1139</f>
        <v>371060</v>
      </c>
      <c r="W1149" s="490">
        <f t="shared" si="863"/>
        <v>371060</v>
      </c>
    </row>
    <row r="1150" spans="2:23" ht="15" hidden="1" customHeight="1" x14ac:dyDescent="0.25">
      <c r="B1150" s="518" t="s">
        <v>105</v>
      </c>
      <c r="C1150" s="518"/>
      <c r="D1150" s="476"/>
      <c r="E1150" s="511"/>
      <c r="F1150" s="511"/>
      <c r="G1150" s="511"/>
      <c r="H1150" s="511"/>
      <c r="I1150" s="489"/>
      <c r="J1150" s="476" t="s">
        <v>201</v>
      </c>
      <c r="K1150" s="476"/>
      <c r="L1150" s="477">
        <v>3</v>
      </c>
      <c r="M1150" s="477">
        <v>2</v>
      </c>
      <c r="N1150" s="477">
        <v>4</v>
      </c>
      <c r="O1150" s="476"/>
      <c r="P1150" s="476">
        <v>324</v>
      </c>
      <c r="Q1150" s="527" t="s">
        <v>47</v>
      </c>
      <c r="R1150" s="738">
        <v>52</v>
      </c>
      <c r="S1150" s="490">
        <f>S1136+S1146+S1142+S1143+S1145</f>
        <v>1303163</v>
      </c>
      <c r="T1150" s="490">
        <f t="shared" ref="T1150" si="864">T1136+T1146+T1142+T1143+T1145</f>
        <v>429383</v>
      </c>
      <c r="U1150" s="490">
        <f>U1136+U1146+U1142+U1143+U1145</f>
        <v>1380000</v>
      </c>
      <c r="V1150" s="490">
        <f t="shared" ref="V1150:W1150" si="865">V1136+V1146+V1142+V1143+V1145</f>
        <v>1370000</v>
      </c>
      <c r="W1150" s="490">
        <f t="shared" si="865"/>
        <v>1270000</v>
      </c>
    </row>
    <row r="1151" spans="2:23" ht="15" hidden="1" customHeight="1" x14ac:dyDescent="0.25">
      <c r="B1151" s="518" t="s">
        <v>105</v>
      </c>
      <c r="C1151" s="518"/>
      <c r="D1151" s="476"/>
      <c r="E1151" s="511"/>
      <c r="F1151" s="511"/>
      <c r="G1151" s="511"/>
      <c r="H1151" s="511"/>
      <c r="I1151" s="489"/>
      <c r="J1151" s="476" t="s">
        <v>201</v>
      </c>
      <c r="K1151" s="476"/>
      <c r="L1151" s="477">
        <v>3</v>
      </c>
      <c r="M1151" s="477">
        <v>2</v>
      </c>
      <c r="N1151" s="477">
        <v>4</v>
      </c>
      <c r="O1151" s="476"/>
      <c r="P1151" s="476">
        <v>324</v>
      </c>
      <c r="Q1151" s="527" t="s">
        <v>47</v>
      </c>
      <c r="R1151" s="896">
        <v>563</v>
      </c>
      <c r="S1151" s="490">
        <f>S1137</f>
        <v>42500</v>
      </c>
      <c r="T1151" s="490">
        <f t="shared" ref="T1151" si="866">T1137</f>
        <v>0</v>
      </c>
      <c r="U1151" s="490">
        <f>U1137</f>
        <v>0</v>
      </c>
      <c r="V1151" s="490">
        <f t="shared" ref="V1151:W1151" si="867">V1137</f>
        <v>0</v>
      </c>
      <c r="W1151" s="490">
        <f t="shared" si="867"/>
        <v>0</v>
      </c>
    </row>
    <row r="1152" spans="2:23" ht="15" hidden="1" customHeight="1" x14ac:dyDescent="0.25">
      <c r="B1152" s="518" t="s">
        <v>105</v>
      </c>
      <c r="C1152" s="518"/>
      <c r="D1152" s="476"/>
      <c r="E1152" s="511"/>
      <c r="F1152" s="511"/>
      <c r="G1152" s="511"/>
      <c r="H1152" s="511"/>
      <c r="I1152" s="489"/>
      <c r="J1152" s="476" t="s">
        <v>201</v>
      </c>
      <c r="K1152" s="476"/>
      <c r="L1152" s="477">
        <v>3</v>
      </c>
      <c r="M1152" s="477">
        <v>2</v>
      </c>
      <c r="N1152" s="477">
        <v>4</v>
      </c>
      <c r="O1152" s="476"/>
      <c r="P1152" s="476">
        <v>324</v>
      </c>
      <c r="Q1152" s="527" t="s">
        <v>47</v>
      </c>
      <c r="R1152" s="1053">
        <v>564</v>
      </c>
      <c r="S1152" s="490"/>
      <c r="T1152" s="490"/>
      <c r="U1152" s="490">
        <f>U1140</f>
        <v>100000</v>
      </c>
      <c r="V1152" s="490">
        <f t="shared" ref="V1152:W1152" si="868">V1140</f>
        <v>54000</v>
      </c>
      <c r="W1152" s="490">
        <f t="shared" si="868"/>
        <v>26000</v>
      </c>
    </row>
    <row r="1153" spans="2:23" ht="15" hidden="1" customHeight="1" x14ac:dyDescent="0.25">
      <c r="B1153" s="518"/>
      <c r="C1153" s="518"/>
      <c r="D1153" s="510"/>
      <c r="E1153" s="511"/>
      <c r="F1153" s="511"/>
      <c r="G1153" s="511"/>
      <c r="H1153" s="511"/>
      <c r="I1153" s="489"/>
      <c r="J1153" s="476" t="s">
        <v>202</v>
      </c>
      <c r="K1153" s="476"/>
      <c r="L1153" s="481">
        <v>3</v>
      </c>
      <c r="M1153" s="481">
        <v>2</v>
      </c>
      <c r="N1153" s="481">
        <v>4</v>
      </c>
      <c r="O1153" s="519"/>
      <c r="P1153" s="519">
        <v>324</v>
      </c>
      <c r="Q1153" s="528" t="s">
        <v>47</v>
      </c>
      <c r="R1153" s="503"/>
      <c r="S1153" s="503">
        <f>S1147+S1149+S1150+S1148+S1151</f>
        <v>1892163</v>
      </c>
      <c r="T1153" s="503">
        <f t="shared" ref="T1153" si="869">T1147+T1149+T1150+T1148+T1151</f>
        <v>506815</v>
      </c>
      <c r="U1153" s="503">
        <f>U1147+U1149+U1150+U1148+U1151+U1152</f>
        <v>1958400</v>
      </c>
      <c r="V1153" s="503">
        <f t="shared" ref="V1153:W1153" si="870">V1147+V1149+V1150+V1148+V1151+V1152</f>
        <v>1900060</v>
      </c>
      <c r="W1153" s="503">
        <f t="shared" si="870"/>
        <v>1772060</v>
      </c>
    </row>
    <row r="1154" spans="2:23" ht="15" hidden="1" customHeight="1" x14ac:dyDescent="0.25">
      <c r="B1154" s="518"/>
      <c r="C1154" s="518"/>
      <c r="D1154" s="510"/>
      <c r="E1154" s="511"/>
      <c r="F1154" s="511"/>
      <c r="G1154" s="511"/>
      <c r="H1154" s="511"/>
      <c r="I1154" s="489"/>
      <c r="J1154" s="476" t="s">
        <v>98</v>
      </c>
      <c r="K1154" s="476"/>
      <c r="L1154" s="481">
        <v>3</v>
      </c>
      <c r="M1154" s="481">
        <v>2</v>
      </c>
      <c r="N1154" s="481"/>
      <c r="O1154" s="519"/>
      <c r="P1154" s="519"/>
      <c r="Q1154" s="528"/>
      <c r="R1154" s="503"/>
      <c r="S1154" s="503">
        <f>S1147+S1148</f>
        <v>240500</v>
      </c>
      <c r="T1154" s="503">
        <f t="shared" ref="T1154" si="871">T1147+T1148</f>
        <v>39354</v>
      </c>
      <c r="U1154" s="503">
        <f>U1147+U1148</f>
        <v>105000</v>
      </c>
      <c r="V1154" s="503">
        <f t="shared" ref="V1154:W1154" si="872">V1147+V1148</f>
        <v>105000</v>
      </c>
      <c r="W1154" s="503">
        <f t="shared" si="872"/>
        <v>105000</v>
      </c>
    </row>
    <row r="1155" spans="2:23" ht="21" hidden="1" customHeight="1" x14ac:dyDescent="0.25">
      <c r="B1155" s="509" t="s">
        <v>105</v>
      </c>
      <c r="C1155" s="509" t="s">
        <v>5</v>
      </c>
      <c r="D1155" s="510"/>
      <c r="E1155" s="511"/>
      <c r="F1155" s="511"/>
      <c r="G1155" s="511"/>
      <c r="H1155" s="511"/>
      <c r="I1155" s="489"/>
      <c r="J1155" s="512"/>
      <c r="K1155" s="512"/>
      <c r="L1155" s="504">
        <v>3</v>
      </c>
      <c r="M1155" s="504">
        <v>2</v>
      </c>
      <c r="N1155" s="504">
        <v>9</v>
      </c>
      <c r="O1155" s="512"/>
      <c r="P1155" s="512">
        <v>329</v>
      </c>
      <c r="Q1155" s="529" t="s">
        <v>84</v>
      </c>
      <c r="R1155" s="507">
        <v>11</v>
      </c>
      <c r="S1155" s="562">
        <f>S78+S93+S94+S164+S80+S166+S239+S165+S259+S79</f>
        <v>470000</v>
      </c>
      <c r="T1155" s="707">
        <f>T78+T93+T94+T164+T80+T166+T239+T165+T259+T79</f>
        <v>119379</v>
      </c>
      <c r="U1155" s="707">
        <f>U78+U93+U94+U164+U80+U166+U239+U165+U259+U79</f>
        <v>295000</v>
      </c>
      <c r="V1155" s="707">
        <f t="shared" ref="V1155:W1155" si="873">V78+V93+V94+V164+V80+V166+V239+V165+V259+V79</f>
        <v>295000</v>
      </c>
      <c r="W1155" s="707">
        <f t="shared" si="873"/>
        <v>295000</v>
      </c>
    </row>
    <row r="1156" spans="2:23" ht="21" hidden="1" customHeight="1" x14ac:dyDescent="0.25">
      <c r="B1156" s="509" t="s">
        <v>105</v>
      </c>
      <c r="C1156" s="509" t="s">
        <v>5</v>
      </c>
      <c r="D1156" s="510"/>
      <c r="E1156" s="511"/>
      <c r="F1156" s="511"/>
      <c r="G1156" s="511"/>
      <c r="H1156" s="511"/>
      <c r="I1156" s="489"/>
      <c r="J1156" s="512"/>
      <c r="K1156" s="512"/>
      <c r="L1156" s="504">
        <v>3</v>
      </c>
      <c r="M1156" s="504">
        <v>2</v>
      </c>
      <c r="N1156" s="504">
        <v>9</v>
      </c>
      <c r="O1156" s="512"/>
      <c r="P1156" s="512">
        <v>329</v>
      </c>
      <c r="Q1156" s="529" t="s">
        <v>84</v>
      </c>
      <c r="R1156" s="487">
        <v>12</v>
      </c>
      <c r="S1156" s="562">
        <f>S252+S173+S332+S333</f>
        <v>346500</v>
      </c>
      <c r="T1156" s="707">
        <f>T252+T173+T332+T333</f>
        <v>290846</v>
      </c>
      <c r="U1156" s="707">
        <f>U252+U173+U332+U333</f>
        <v>329000</v>
      </c>
      <c r="V1156" s="707">
        <f t="shared" ref="V1156:W1156" si="874">V252+V173+V332+V333</f>
        <v>339000</v>
      </c>
      <c r="W1156" s="707">
        <f t="shared" si="874"/>
        <v>339000</v>
      </c>
    </row>
    <row r="1157" spans="2:23" ht="21" hidden="1" customHeight="1" x14ac:dyDescent="0.25">
      <c r="B1157" s="509" t="s">
        <v>105</v>
      </c>
      <c r="C1157" s="509" t="s">
        <v>5</v>
      </c>
      <c r="D1157" s="510"/>
      <c r="E1157" s="511"/>
      <c r="F1157" s="511"/>
      <c r="G1157" s="511"/>
      <c r="H1157" s="511"/>
      <c r="I1157" s="489"/>
      <c r="J1157" s="512"/>
      <c r="K1157" s="512"/>
      <c r="L1157" s="504">
        <v>3</v>
      </c>
      <c r="M1157" s="504">
        <v>2</v>
      </c>
      <c r="N1157" s="504">
        <v>9</v>
      </c>
      <c r="O1157" s="512"/>
      <c r="P1157" s="512">
        <v>329</v>
      </c>
      <c r="Q1157" s="529" t="s">
        <v>84</v>
      </c>
      <c r="R1157" s="485">
        <v>43</v>
      </c>
      <c r="S1157" s="562">
        <f>S146+S228+S210+S211+S212+S310</f>
        <v>1280000</v>
      </c>
      <c r="T1157" s="707">
        <f>T146+T228+T210+T211+T212+T310</f>
        <v>925808</v>
      </c>
      <c r="U1157" s="707">
        <f>U146+U228+U210+U211+U212+U310+U101+U102+U249</f>
        <v>1495000</v>
      </c>
      <c r="V1157" s="707">
        <f t="shared" ref="V1157:W1157" si="875">V146+V228+V210+V211+V212+V310+V101+V102+V249</f>
        <v>1495000</v>
      </c>
      <c r="W1157" s="707">
        <f t="shared" si="875"/>
        <v>1495000</v>
      </c>
    </row>
    <row r="1158" spans="2:23" ht="21" hidden="1" customHeight="1" x14ac:dyDescent="0.25">
      <c r="B1158" s="509" t="s">
        <v>105</v>
      </c>
      <c r="C1158" s="509" t="s">
        <v>5</v>
      </c>
      <c r="D1158" s="510"/>
      <c r="E1158" s="511"/>
      <c r="F1158" s="511"/>
      <c r="G1158" s="511"/>
      <c r="H1158" s="511"/>
      <c r="I1158" s="489"/>
      <c r="J1158" s="512"/>
      <c r="K1158" s="512"/>
      <c r="L1158" s="504">
        <v>3</v>
      </c>
      <c r="M1158" s="504">
        <v>2</v>
      </c>
      <c r="N1158" s="504">
        <v>9</v>
      </c>
      <c r="O1158" s="512"/>
      <c r="P1158" s="512">
        <v>329</v>
      </c>
      <c r="Q1158" s="529" t="s">
        <v>84</v>
      </c>
      <c r="R1158" s="484">
        <v>52</v>
      </c>
      <c r="S1158" s="562">
        <f>S291+S297</f>
        <v>5000</v>
      </c>
      <c r="T1158" s="707">
        <f>T291+T297</f>
        <v>0</v>
      </c>
      <c r="U1158" s="707">
        <f>U291+U297</f>
        <v>25000</v>
      </c>
      <c r="V1158" s="707">
        <f t="shared" ref="V1158:W1158" si="876">V291+V297</f>
        <v>20000</v>
      </c>
      <c r="W1158" s="707">
        <f t="shared" si="876"/>
        <v>0</v>
      </c>
    </row>
    <row r="1159" spans="2:23" ht="21" hidden="1" customHeight="1" x14ac:dyDescent="0.25">
      <c r="B1159" s="509" t="s">
        <v>105</v>
      </c>
      <c r="C1159" s="509" t="s">
        <v>5</v>
      </c>
      <c r="D1159" s="510"/>
      <c r="E1159" s="511"/>
      <c r="F1159" s="511"/>
      <c r="G1159" s="511"/>
      <c r="H1159" s="511"/>
      <c r="I1159" s="489"/>
      <c r="J1159" s="512"/>
      <c r="K1159" s="512"/>
      <c r="L1159" s="504">
        <v>3</v>
      </c>
      <c r="M1159" s="504">
        <v>2</v>
      </c>
      <c r="N1159" s="504">
        <v>9</v>
      </c>
      <c r="O1159" s="512"/>
      <c r="P1159" s="512">
        <v>329</v>
      </c>
      <c r="Q1159" s="529" t="s">
        <v>84</v>
      </c>
      <c r="R1159" s="898">
        <v>563</v>
      </c>
      <c r="S1159" s="562">
        <f>S358+S359</f>
        <v>272000</v>
      </c>
      <c r="T1159" s="707">
        <f>T358+T359</f>
        <v>51421</v>
      </c>
      <c r="U1159" s="707">
        <f>U358+U359</f>
        <v>178000</v>
      </c>
      <c r="V1159" s="707">
        <f t="shared" ref="V1159:W1159" si="877">V358+V359</f>
        <v>229500</v>
      </c>
      <c r="W1159" s="707">
        <f t="shared" si="877"/>
        <v>229500</v>
      </c>
    </row>
    <row r="1160" spans="2:23" ht="21" hidden="1" customHeight="1" x14ac:dyDescent="0.25">
      <c r="B1160" s="725" t="s">
        <v>105</v>
      </c>
      <c r="C1160" s="725" t="s">
        <v>275</v>
      </c>
      <c r="D1160" s="510"/>
      <c r="E1160" s="511"/>
      <c r="F1160" s="511"/>
      <c r="G1160" s="511"/>
      <c r="H1160" s="511"/>
      <c r="I1160" s="489"/>
      <c r="J1160" s="726"/>
      <c r="K1160" s="726"/>
      <c r="L1160" s="727">
        <v>3</v>
      </c>
      <c r="M1160" s="727">
        <v>2</v>
      </c>
      <c r="N1160" s="727">
        <v>9</v>
      </c>
      <c r="O1160" s="726"/>
      <c r="P1160" s="726">
        <v>329</v>
      </c>
      <c r="Q1160" s="730" t="s">
        <v>84</v>
      </c>
      <c r="R1160" s="489">
        <v>11</v>
      </c>
      <c r="S1160" s="562">
        <f t="shared" ref="S1160:T1160" si="878">S413+S414+S416+S429+S443+S415</f>
        <v>330000</v>
      </c>
      <c r="T1160" s="707">
        <f t="shared" si="878"/>
        <v>62483</v>
      </c>
      <c r="U1160" s="707">
        <f>U413+U414+U416+U429+U443+U415</f>
        <v>330000</v>
      </c>
      <c r="V1160" s="707">
        <f t="shared" ref="V1160:W1160" si="879">V413+V414+V416+V429+V443+V415</f>
        <v>390000</v>
      </c>
      <c r="W1160" s="707">
        <f t="shared" si="879"/>
        <v>410000</v>
      </c>
    </row>
    <row r="1161" spans="2:23" ht="21" hidden="1" customHeight="1" x14ac:dyDescent="0.25">
      <c r="B1161" s="725" t="s">
        <v>105</v>
      </c>
      <c r="C1161" s="725" t="s">
        <v>275</v>
      </c>
      <c r="D1161" s="510"/>
      <c r="E1161" s="511"/>
      <c r="F1161" s="511"/>
      <c r="G1161" s="511"/>
      <c r="H1161" s="511"/>
      <c r="I1161" s="489"/>
      <c r="J1161" s="726"/>
      <c r="K1161" s="726"/>
      <c r="L1161" s="727">
        <v>3</v>
      </c>
      <c r="M1161" s="727">
        <v>2</v>
      </c>
      <c r="N1161" s="727">
        <v>9</v>
      </c>
      <c r="O1161" s="726"/>
      <c r="P1161" s="726">
        <v>329</v>
      </c>
      <c r="Q1161" s="730" t="s">
        <v>84</v>
      </c>
      <c r="R1161" s="485">
        <v>43</v>
      </c>
      <c r="S1161" s="562">
        <f t="shared" ref="S1161:V1161" si="880">S455</f>
        <v>10000</v>
      </c>
      <c r="T1161" s="707">
        <f t="shared" si="880"/>
        <v>0</v>
      </c>
      <c r="U1161" s="707">
        <f t="shared" si="880"/>
        <v>30000</v>
      </c>
      <c r="V1161" s="707">
        <f t="shared" si="880"/>
        <v>30000</v>
      </c>
      <c r="W1161" s="707">
        <f>W455</f>
        <v>30000</v>
      </c>
    </row>
    <row r="1162" spans="2:23" ht="21" hidden="1" customHeight="1" x14ac:dyDescent="0.25">
      <c r="B1162" s="796" t="s">
        <v>105</v>
      </c>
      <c r="C1162" s="796" t="s">
        <v>289</v>
      </c>
      <c r="D1162" s="510"/>
      <c r="E1162" s="511"/>
      <c r="F1162" s="511"/>
      <c r="G1162" s="511"/>
      <c r="H1162" s="511"/>
      <c r="I1162" s="489"/>
      <c r="J1162" s="797"/>
      <c r="K1162" s="797"/>
      <c r="L1162" s="798">
        <v>3</v>
      </c>
      <c r="M1162" s="798">
        <v>2</v>
      </c>
      <c r="N1162" s="798">
        <v>9</v>
      </c>
      <c r="O1162" s="797"/>
      <c r="P1162" s="797">
        <v>329</v>
      </c>
      <c r="Q1162" s="802" t="s">
        <v>84</v>
      </c>
      <c r="R1162" s="485">
        <v>43</v>
      </c>
      <c r="S1162" s="562">
        <f t="shared" ref="S1162:T1162" si="881">S508+S510+S513+S512+S509</f>
        <v>165000</v>
      </c>
      <c r="T1162" s="707">
        <f t="shared" si="881"/>
        <v>0</v>
      </c>
      <c r="U1162" s="707">
        <f>U508+U510+U513+U512+U509+U511</f>
        <v>203500</v>
      </c>
      <c r="V1162" s="707">
        <f t="shared" ref="V1162:W1162" si="882">V508+V510+V513+V512+V509+V511</f>
        <v>180350</v>
      </c>
      <c r="W1162" s="707">
        <f t="shared" si="882"/>
        <v>180350</v>
      </c>
    </row>
    <row r="1163" spans="2:23" ht="21" hidden="1" customHeight="1" x14ac:dyDescent="0.25">
      <c r="B1163" s="514" t="s">
        <v>105</v>
      </c>
      <c r="C1163" s="514" t="s">
        <v>116</v>
      </c>
      <c r="D1163" s="510"/>
      <c r="E1163" s="511"/>
      <c r="F1163" s="511"/>
      <c r="G1163" s="511"/>
      <c r="H1163" s="511"/>
      <c r="I1163" s="489"/>
      <c r="J1163" s="515"/>
      <c r="K1163" s="515"/>
      <c r="L1163" s="494">
        <v>3</v>
      </c>
      <c r="M1163" s="494">
        <v>2</v>
      </c>
      <c r="N1163" s="494">
        <v>9</v>
      </c>
      <c r="O1163" s="515"/>
      <c r="P1163" s="515">
        <v>329</v>
      </c>
      <c r="Q1163" s="530" t="s">
        <v>84</v>
      </c>
      <c r="R1163" s="489">
        <v>11</v>
      </c>
      <c r="S1163" s="562">
        <f t="shared" ref="S1163:T1163" si="883">S562+S564+S586+S601+S620+S632+S563</f>
        <v>218000</v>
      </c>
      <c r="T1163" s="707">
        <f t="shared" si="883"/>
        <v>72000</v>
      </c>
      <c r="U1163" s="707">
        <f>U562+U564+U586+U601+U620+U632+U563</f>
        <v>218000</v>
      </c>
      <c r="V1163" s="707">
        <f t="shared" ref="V1163:W1163" si="884">V562+V564+V586+V601+V620+V632+V563</f>
        <v>218000</v>
      </c>
      <c r="W1163" s="707">
        <f t="shared" si="884"/>
        <v>218000</v>
      </c>
    </row>
    <row r="1164" spans="2:23" ht="21" hidden="1" customHeight="1" x14ac:dyDescent="0.25">
      <c r="B1164" s="516" t="s">
        <v>105</v>
      </c>
      <c r="C1164" s="516" t="s">
        <v>150</v>
      </c>
      <c r="D1164" s="510"/>
      <c r="E1164" s="511"/>
      <c r="F1164" s="511"/>
      <c r="G1164" s="511"/>
      <c r="H1164" s="511"/>
      <c r="I1164" s="489"/>
      <c r="J1164" s="517"/>
      <c r="K1164" s="517"/>
      <c r="L1164" s="506">
        <v>3</v>
      </c>
      <c r="M1164" s="506">
        <v>2</v>
      </c>
      <c r="N1164" s="506">
        <v>9</v>
      </c>
      <c r="O1164" s="517"/>
      <c r="P1164" s="531">
        <v>329</v>
      </c>
      <c r="Q1164" s="532" t="s">
        <v>84</v>
      </c>
      <c r="R1164" s="489">
        <v>11</v>
      </c>
      <c r="S1164" s="562">
        <f>S715+S716+S717+S718+S719+S720+S737+S755+S760+S763+S768+S803+S811+S812+S820+S821+S822</f>
        <v>619000</v>
      </c>
      <c r="T1164" s="707">
        <f t="shared" ref="T1164" si="885">T715+T716+T717+T718+T719+T720+T737+T755+T760+T763+T768+T803+T811+T812+T820+T821+T822</f>
        <v>0</v>
      </c>
      <c r="U1164" s="707">
        <f>U715+U716+U717+U718+U719+U720+U737+U755+U760+U763+U768+U803+U811+U812+U820+U821+U822</f>
        <v>610000</v>
      </c>
      <c r="V1164" s="707">
        <f t="shared" ref="V1164:W1164" si="886">V715+V716+V717+V718+V719+V720+V737+V755+V760+V763+V768+V803+V811+V812+V820+V821+V822</f>
        <v>610000</v>
      </c>
      <c r="W1164" s="707">
        <f t="shared" si="886"/>
        <v>610000</v>
      </c>
    </row>
    <row r="1165" spans="2:23" ht="21" hidden="1" customHeight="1" x14ac:dyDescent="0.25">
      <c r="B1165" s="516" t="s">
        <v>105</v>
      </c>
      <c r="C1165" s="516" t="s">
        <v>150</v>
      </c>
      <c r="D1165" s="510"/>
      <c r="E1165" s="511"/>
      <c r="F1165" s="511"/>
      <c r="G1165" s="511"/>
      <c r="H1165" s="511"/>
      <c r="I1165" s="489"/>
      <c r="J1165" s="517"/>
      <c r="K1165" s="517"/>
      <c r="L1165" s="506">
        <v>3</v>
      </c>
      <c r="M1165" s="506">
        <v>2</v>
      </c>
      <c r="N1165" s="506">
        <v>9</v>
      </c>
      <c r="O1165" s="517"/>
      <c r="P1165" s="531">
        <v>329</v>
      </c>
      <c r="Q1165" s="532" t="s">
        <v>84</v>
      </c>
      <c r="R1165" s="487">
        <v>12</v>
      </c>
      <c r="S1165" s="562">
        <f>S841</f>
        <v>0</v>
      </c>
      <c r="T1165" s="707">
        <f t="shared" ref="T1165" si="887">T841</f>
        <v>0</v>
      </c>
      <c r="U1165" s="707">
        <f>U841</f>
        <v>0</v>
      </c>
      <c r="V1165" s="707">
        <f t="shared" ref="V1165:W1165" si="888">V841</f>
        <v>0</v>
      </c>
      <c r="W1165" s="707">
        <f t="shared" si="888"/>
        <v>0</v>
      </c>
    </row>
    <row r="1166" spans="2:23" ht="21" hidden="1" customHeight="1" x14ac:dyDescent="0.25">
      <c r="B1166" s="516" t="s">
        <v>105</v>
      </c>
      <c r="C1166" s="516" t="s">
        <v>150</v>
      </c>
      <c r="D1166" s="510"/>
      <c r="E1166" s="511"/>
      <c r="F1166" s="511"/>
      <c r="G1166" s="511"/>
      <c r="H1166" s="511"/>
      <c r="I1166" s="489"/>
      <c r="J1166" s="517"/>
      <c r="K1166" s="517"/>
      <c r="L1166" s="506">
        <v>3</v>
      </c>
      <c r="M1166" s="506">
        <v>2</v>
      </c>
      <c r="N1166" s="506">
        <v>9</v>
      </c>
      <c r="O1166" s="517"/>
      <c r="P1166" s="517">
        <v>329</v>
      </c>
      <c r="Q1166" s="532" t="s">
        <v>84</v>
      </c>
      <c r="R1166" s="813">
        <v>13</v>
      </c>
      <c r="S1166" s="562">
        <f>S856+S857</f>
        <v>2000</v>
      </c>
      <c r="T1166" s="707">
        <f t="shared" ref="T1166" si="889">T856+T857</f>
        <v>0</v>
      </c>
      <c r="U1166" s="707">
        <f>U856+U857</f>
        <v>10000</v>
      </c>
      <c r="V1166" s="707">
        <f t="shared" ref="V1166:W1166" si="890">V856+V857</f>
        <v>0</v>
      </c>
      <c r="W1166" s="707">
        <f t="shared" si="890"/>
        <v>0</v>
      </c>
    </row>
    <row r="1167" spans="2:23" ht="21" hidden="1" customHeight="1" x14ac:dyDescent="0.25">
      <c r="B1167" s="516" t="s">
        <v>105</v>
      </c>
      <c r="C1167" s="516" t="s">
        <v>150</v>
      </c>
      <c r="D1167" s="510"/>
      <c r="E1167" s="511"/>
      <c r="F1167" s="511"/>
      <c r="G1167" s="511"/>
      <c r="H1167" s="511"/>
      <c r="I1167" s="489"/>
      <c r="J1167" s="517"/>
      <c r="K1167" s="517"/>
      <c r="L1167" s="506">
        <v>3</v>
      </c>
      <c r="M1167" s="506">
        <v>2</v>
      </c>
      <c r="N1167" s="506">
        <v>9</v>
      </c>
      <c r="O1167" s="517"/>
      <c r="P1167" s="517">
        <v>329</v>
      </c>
      <c r="Q1167" s="532" t="s">
        <v>84</v>
      </c>
      <c r="R1167" s="484">
        <v>52</v>
      </c>
      <c r="S1167" s="562">
        <f>S731+S742</f>
        <v>0</v>
      </c>
      <c r="T1167" s="707">
        <f t="shared" ref="T1167" si="891">T731+T742</f>
        <v>0</v>
      </c>
      <c r="U1167" s="707">
        <f>U731+U742</f>
        <v>0</v>
      </c>
      <c r="V1167" s="707">
        <f t="shared" ref="V1167:W1167" si="892">V731+V742</f>
        <v>0</v>
      </c>
      <c r="W1167" s="707">
        <f t="shared" si="892"/>
        <v>0</v>
      </c>
    </row>
    <row r="1168" spans="2:23" ht="21" hidden="1" customHeight="1" x14ac:dyDescent="0.25">
      <c r="B1168" s="516" t="s">
        <v>105</v>
      </c>
      <c r="C1168" s="516" t="s">
        <v>150</v>
      </c>
      <c r="D1168" s="510"/>
      <c r="E1168" s="511"/>
      <c r="F1168" s="511"/>
      <c r="G1168" s="511"/>
      <c r="H1168" s="511"/>
      <c r="I1168" s="489"/>
      <c r="J1168" s="517"/>
      <c r="K1168" s="517"/>
      <c r="L1168" s="506">
        <v>3</v>
      </c>
      <c r="M1168" s="506">
        <v>2</v>
      </c>
      <c r="N1168" s="506">
        <v>9</v>
      </c>
      <c r="O1168" s="517"/>
      <c r="P1168" s="517">
        <v>329</v>
      </c>
      <c r="Q1168" s="532" t="s">
        <v>84</v>
      </c>
      <c r="R1168" s="488">
        <v>61</v>
      </c>
      <c r="S1168" s="562">
        <f>S745</f>
        <v>0</v>
      </c>
      <c r="T1168" s="707">
        <f t="shared" ref="T1168" si="893">T745</f>
        <v>0</v>
      </c>
      <c r="U1168" s="707">
        <f>U745</f>
        <v>0</v>
      </c>
      <c r="V1168" s="707">
        <f t="shared" ref="V1168:W1168" si="894">V745</f>
        <v>0</v>
      </c>
      <c r="W1168" s="707">
        <f t="shared" si="894"/>
        <v>0</v>
      </c>
    </row>
    <row r="1169" spans="2:23" ht="21" hidden="1" customHeight="1" x14ac:dyDescent="0.25">
      <c r="B1169" s="516" t="s">
        <v>105</v>
      </c>
      <c r="C1169" s="516" t="s">
        <v>150</v>
      </c>
      <c r="D1169" s="510"/>
      <c r="E1169" s="511"/>
      <c r="F1169" s="511"/>
      <c r="G1169" s="511"/>
      <c r="H1169" s="511"/>
      <c r="I1169" s="489"/>
      <c r="J1169" s="517"/>
      <c r="K1169" s="517"/>
      <c r="L1169" s="506">
        <v>3</v>
      </c>
      <c r="M1169" s="506">
        <v>2</v>
      </c>
      <c r="N1169" s="506">
        <v>9</v>
      </c>
      <c r="O1169" s="517"/>
      <c r="P1169" s="517">
        <v>329</v>
      </c>
      <c r="Q1169" s="532" t="s">
        <v>84</v>
      </c>
      <c r="R1169" s="486">
        <v>83</v>
      </c>
      <c r="S1169" s="562">
        <f>S873+S874</f>
        <v>20000</v>
      </c>
      <c r="T1169" s="707">
        <f t="shared" ref="T1169" si="895">T873+T874</f>
        <v>0</v>
      </c>
      <c r="U1169" s="707">
        <f>U873+U874</f>
        <v>40000</v>
      </c>
      <c r="V1169" s="707">
        <f t="shared" ref="V1169:W1169" si="896">V873+V874</f>
        <v>0</v>
      </c>
      <c r="W1169" s="707">
        <f t="shared" si="896"/>
        <v>0</v>
      </c>
    </row>
    <row r="1170" spans="2:23" ht="21" hidden="1" customHeight="1" x14ac:dyDescent="0.25">
      <c r="B1170" s="888" t="s">
        <v>105</v>
      </c>
      <c r="C1170" s="888" t="s">
        <v>310</v>
      </c>
      <c r="D1170" s="510"/>
      <c r="E1170" s="511"/>
      <c r="F1170" s="511"/>
      <c r="G1170" s="511"/>
      <c r="H1170" s="511"/>
      <c r="I1170" s="489"/>
      <c r="J1170" s="888"/>
      <c r="K1170" s="888"/>
      <c r="L1170" s="888">
        <v>3</v>
      </c>
      <c r="M1170" s="888">
        <v>2</v>
      </c>
      <c r="N1170" s="888">
        <v>9</v>
      </c>
      <c r="O1170" s="888"/>
      <c r="P1170" s="888">
        <v>329</v>
      </c>
      <c r="Q1170" s="890" t="s">
        <v>84</v>
      </c>
      <c r="R1170" s="489">
        <v>11</v>
      </c>
      <c r="S1170" s="562">
        <f>S950+S951</f>
        <v>10000</v>
      </c>
      <c r="T1170" s="707">
        <f t="shared" ref="T1170" si="897">T950+T951</f>
        <v>0</v>
      </c>
      <c r="U1170" s="707">
        <f>U950+U951</f>
        <v>10000</v>
      </c>
      <c r="V1170" s="707">
        <f t="shared" ref="V1170:W1170" si="898">V950+V951</f>
        <v>10000</v>
      </c>
      <c r="W1170" s="707">
        <f t="shared" si="898"/>
        <v>10000</v>
      </c>
    </row>
    <row r="1171" spans="2:23" ht="21" hidden="1" customHeight="1" x14ac:dyDescent="0.25">
      <c r="B1171" s="888" t="s">
        <v>105</v>
      </c>
      <c r="C1171" s="888" t="s">
        <v>310</v>
      </c>
      <c r="D1171" s="510"/>
      <c r="E1171" s="511"/>
      <c r="F1171" s="511"/>
      <c r="G1171" s="511"/>
      <c r="H1171" s="511"/>
      <c r="I1171" s="489"/>
      <c r="J1171" s="888"/>
      <c r="K1171" s="888"/>
      <c r="L1171" s="888">
        <v>3</v>
      </c>
      <c r="M1171" s="888">
        <v>2</v>
      </c>
      <c r="N1171" s="888">
        <v>9</v>
      </c>
      <c r="O1171" s="888"/>
      <c r="P1171" s="888">
        <v>329</v>
      </c>
      <c r="Q1171" s="890" t="s">
        <v>84</v>
      </c>
      <c r="R1171" s="484">
        <v>52</v>
      </c>
      <c r="S1171" s="562">
        <f>S972+S973</f>
        <v>10000</v>
      </c>
      <c r="T1171" s="707">
        <f t="shared" ref="T1171" si="899">T972+T973</f>
        <v>0</v>
      </c>
      <c r="U1171" s="707">
        <f>U972+U973</f>
        <v>10000</v>
      </c>
      <c r="V1171" s="707">
        <f t="shared" ref="V1171:W1171" si="900">V972+V973</f>
        <v>10000</v>
      </c>
      <c r="W1171" s="707">
        <f t="shared" si="900"/>
        <v>10000</v>
      </c>
    </row>
    <row r="1172" spans="2:23" ht="15" hidden="1" customHeight="1" x14ac:dyDescent="0.25">
      <c r="B1172" s="518" t="s">
        <v>105</v>
      </c>
      <c r="C1172" s="518"/>
      <c r="D1172" s="510"/>
      <c r="E1172" s="511"/>
      <c r="F1172" s="511"/>
      <c r="G1172" s="511"/>
      <c r="H1172" s="511"/>
      <c r="I1172" s="489"/>
      <c r="J1172" s="476" t="s">
        <v>201</v>
      </c>
      <c r="K1172" s="476"/>
      <c r="L1172" s="477">
        <v>3</v>
      </c>
      <c r="M1172" s="477">
        <v>2</v>
      </c>
      <c r="N1172" s="477">
        <v>9</v>
      </c>
      <c r="O1172" s="476"/>
      <c r="P1172" s="476">
        <v>329</v>
      </c>
      <c r="Q1172" s="533" t="s">
        <v>84</v>
      </c>
      <c r="R1172" s="483">
        <v>11</v>
      </c>
      <c r="S1172" s="479">
        <f>S1155+S1163+S1164+S1160+S1170</f>
        <v>1647000</v>
      </c>
      <c r="T1172" s="479">
        <f t="shared" ref="T1172" si="901">T1155+T1163+T1164+T1160+T1170</f>
        <v>253862</v>
      </c>
      <c r="U1172" s="479">
        <f>U1155+U1163+U1164+U1160+U1170</f>
        <v>1463000</v>
      </c>
      <c r="V1172" s="479">
        <f t="shared" ref="V1172:W1172" si="902">V1155+V1163+V1164+V1160+V1170</f>
        <v>1523000</v>
      </c>
      <c r="W1172" s="479">
        <f t="shared" si="902"/>
        <v>1543000</v>
      </c>
    </row>
    <row r="1173" spans="2:23" ht="15" hidden="1" customHeight="1" x14ac:dyDescent="0.25">
      <c r="B1173" s="518" t="s">
        <v>105</v>
      </c>
      <c r="C1173" s="518"/>
      <c r="D1173" s="510"/>
      <c r="E1173" s="511"/>
      <c r="F1173" s="511"/>
      <c r="G1173" s="511"/>
      <c r="H1173" s="511"/>
      <c r="I1173" s="489"/>
      <c r="J1173" s="476" t="s">
        <v>201</v>
      </c>
      <c r="K1173" s="476"/>
      <c r="L1173" s="477">
        <v>3</v>
      </c>
      <c r="M1173" s="477">
        <v>2</v>
      </c>
      <c r="N1173" s="477">
        <v>9</v>
      </c>
      <c r="O1173" s="476"/>
      <c r="P1173" s="476">
        <v>329</v>
      </c>
      <c r="Q1173" s="533" t="s">
        <v>84</v>
      </c>
      <c r="R1173" s="487">
        <v>12</v>
      </c>
      <c r="S1173" s="479">
        <f>S1165+S1156</f>
        <v>346500</v>
      </c>
      <c r="T1173" s="479">
        <f t="shared" ref="T1173" si="903">T1165+T1156</f>
        <v>290846</v>
      </c>
      <c r="U1173" s="479">
        <f>U1165+U1156</f>
        <v>329000</v>
      </c>
      <c r="V1173" s="479">
        <f t="shared" ref="V1173:W1173" si="904">V1165+V1156</f>
        <v>339000</v>
      </c>
      <c r="W1173" s="479">
        <f t="shared" si="904"/>
        <v>339000</v>
      </c>
    </row>
    <row r="1174" spans="2:23" ht="15" hidden="1" customHeight="1" x14ac:dyDescent="0.25">
      <c r="B1174" s="518" t="s">
        <v>105</v>
      </c>
      <c r="C1174" s="518"/>
      <c r="D1174" s="510"/>
      <c r="E1174" s="511"/>
      <c r="F1174" s="511"/>
      <c r="G1174" s="511"/>
      <c r="H1174" s="511"/>
      <c r="I1174" s="489"/>
      <c r="J1174" s="476" t="s">
        <v>201</v>
      </c>
      <c r="K1174" s="476"/>
      <c r="L1174" s="477">
        <v>3</v>
      </c>
      <c r="M1174" s="477">
        <v>2</v>
      </c>
      <c r="N1174" s="477">
        <v>9</v>
      </c>
      <c r="O1174" s="476"/>
      <c r="P1174" s="476">
        <v>329</v>
      </c>
      <c r="Q1174" s="533" t="s">
        <v>84</v>
      </c>
      <c r="R1174" s="813">
        <v>13</v>
      </c>
      <c r="S1174" s="479">
        <f>S1166</f>
        <v>2000</v>
      </c>
      <c r="T1174" s="479">
        <f t="shared" ref="T1174" si="905">T1166</f>
        <v>0</v>
      </c>
      <c r="U1174" s="479">
        <f>U1166</f>
        <v>10000</v>
      </c>
      <c r="V1174" s="479">
        <f t="shared" ref="V1174:W1174" si="906">V1166</f>
        <v>0</v>
      </c>
      <c r="W1174" s="479">
        <f t="shared" si="906"/>
        <v>0</v>
      </c>
    </row>
    <row r="1175" spans="2:23" ht="15" hidden="1" customHeight="1" x14ac:dyDescent="0.25">
      <c r="B1175" s="518" t="s">
        <v>105</v>
      </c>
      <c r="C1175" s="518"/>
      <c r="D1175" s="510"/>
      <c r="E1175" s="511"/>
      <c r="F1175" s="511"/>
      <c r="G1175" s="511"/>
      <c r="H1175" s="511"/>
      <c r="I1175" s="489"/>
      <c r="J1175" s="476" t="s">
        <v>201</v>
      </c>
      <c r="K1175" s="476"/>
      <c r="L1175" s="477">
        <v>3</v>
      </c>
      <c r="M1175" s="477">
        <v>2</v>
      </c>
      <c r="N1175" s="477">
        <v>9</v>
      </c>
      <c r="O1175" s="476"/>
      <c r="P1175" s="476">
        <v>329</v>
      </c>
      <c r="Q1175" s="533" t="s">
        <v>84</v>
      </c>
      <c r="R1175" s="485">
        <v>43</v>
      </c>
      <c r="S1175" s="479">
        <f>S1157+S1162+S1161</f>
        <v>1455000</v>
      </c>
      <c r="T1175" s="479">
        <f t="shared" ref="T1175" si="907">T1157+T1162+T1161</f>
        <v>925808</v>
      </c>
      <c r="U1175" s="479">
        <f>U1157+U1162+U1161</f>
        <v>1728500</v>
      </c>
      <c r="V1175" s="479">
        <f t="shared" ref="V1175:W1175" si="908">V1157+V1162+V1161</f>
        <v>1705350</v>
      </c>
      <c r="W1175" s="479">
        <f t="shared" si="908"/>
        <v>1705350</v>
      </c>
    </row>
    <row r="1176" spans="2:23" ht="15" hidden="1" customHeight="1" x14ac:dyDescent="0.25">
      <c r="B1176" s="518" t="s">
        <v>105</v>
      </c>
      <c r="C1176" s="518"/>
      <c r="D1176" s="510"/>
      <c r="E1176" s="511"/>
      <c r="F1176" s="511"/>
      <c r="G1176" s="511"/>
      <c r="H1176" s="511"/>
      <c r="I1176" s="489"/>
      <c r="J1176" s="476" t="s">
        <v>201</v>
      </c>
      <c r="K1176" s="476"/>
      <c r="L1176" s="477">
        <v>3</v>
      </c>
      <c r="M1176" s="477">
        <v>2</v>
      </c>
      <c r="N1176" s="477">
        <v>9</v>
      </c>
      <c r="O1176" s="476"/>
      <c r="P1176" s="476">
        <v>329</v>
      </c>
      <c r="Q1176" s="533" t="s">
        <v>84</v>
      </c>
      <c r="R1176" s="484">
        <v>52</v>
      </c>
      <c r="S1176" s="479">
        <f>S1167+S1158+S1171</f>
        <v>15000</v>
      </c>
      <c r="T1176" s="479">
        <f t="shared" ref="T1176" si="909">T1167+T1158+T1171</f>
        <v>0</v>
      </c>
      <c r="U1176" s="479">
        <f>U1167+U1158+U1171</f>
        <v>35000</v>
      </c>
      <c r="V1176" s="479">
        <f t="shared" ref="V1176:W1176" si="910">V1167+V1158+V1171</f>
        <v>30000</v>
      </c>
      <c r="W1176" s="479">
        <f t="shared" si="910"/>
        <v>10000</v>
      </c>
    </row>
    <row r="1177" spans="2:23" ht="15" hidden="1" customHeight="1" x14ac:dyDescent="0.25">
      <c r="B1177" s="518" t="s">
        <v>105</v>
      </c>
      <c r="C1177" s="518"/>
      <c r="D1177" s="510"/>
      <c r="E1177" s="511"/>
      <c r="F1177" s="511"/>
      <c r="G1177" s="511"/>
      <c r="H1177" s="511"/>
      <c r="I1177" s="489"/>
      <c r="J1177" s="476" t="s">
        <v>201</v>
      </c>
      <c r="K1177" s="476"/>
      <c r="L1177" s="477">
        <v>3</v>
      </c>
      <c r="M1177" s="477">
        <v>2</v>
      </c>
      <c r="N1177" s="477">
        <v>9</v>
      </c>
      <c r="O1177" s="476"/>
      <c r="P1177" s="476">
        <v>329</v>
      </c>
      <c r="Q1177" s="533" t="s">
        <v>84</v>
      </c>
      <c r="R1177" s="488">
        <v>61</v>
      </c>
      <c r="S1177" s="479">
        <f>S1168</f>
        <v>0</v>
      </c>
      <c r="T1177" s="479">
        <f t="shared" ref="T1177" si="911">T1168</f>
        <v>0</v>
      </c>
      <c r="U1177" s="479">
        <f>U1168</f>
        <v>0</v>
      </c>
      <c r="V1177" s="479">
        <f t="shared" ref="V1177:W1177" si="912">V1168</f>
        <v>0</v>
      </c>
      <c r="W1177" s="479">
        <f t="shared" si="912"/>
        <v>0</v>
      </c>
    </row>
    <row r="1178" spans="2:23" ht="15" hidden="1" customHeight="1" x14ac:dyDescent="0.25">
      <c r="B1178" s="518" t="s">
        <v>105</v>
      </c>
      <c r="C1178" s="518"/>
      <c r="D1178" s="510"/>
      <c r="E1178" s="511"/>
      <c r="F1178" s="511"/>
      <c r="G1178" s="511"/>
      <c r="H1178" s="511"/>
      <c r="I1178" s="489"/>
      <c r="J1178" s="476" t="s">
        <v>201</v>
      </c>
      <c r="K1178" s="476"/>
      <c r="L1178" s="477">
        <v>3</v>
      </c>
      <c r="M1178" s="477">
        <v>2</v>
      </c>
      <c r="N1178" s="477">
        <v>9</v>
      </c>
      <c r="O1178" s="476"/>
      <c r="P1178" s="476">
        <v>329</v>
      </c>
      <c r="Q1178" s="533" t="s">
        <v>84</v>
      </c>
      <c r="R1178" s="810">
        <v>563</v>
      </c>
      <c r="S1178" s="479">
        <f>S1159</f>
        <v>272000</v>
      </c>
      <c r="T1178" s="479">
        <f t="shared" ref="T1178" si="913">T1159</f>
        <v>51421</v>
      </c>
      <c r="U1178" s="479">
        <f>U1159</f>
        <v>178000</v>
      </c>
      <c r="V1178" s="479">
        <f t="shared" ref="V1178:W1178" si="914">V1159</f>
        <v>229500</v>
      </c>
      <c r="W1178" s="479">
        <f t="shared" si="914"/>
        <v>229500</v>
      </c>
    </row>
    <row r="1179" spans="2:23" ht="15" hidden="1" customHeight="1" x14ac:dyDescent="0.25">
      <c r="B1179" s="518" t="s">
        <v>105</v>
      </c>
      <c r="C1179" s="518"/>
      <c r="D1179" s="510"/>
      <c r="E1179" s="511"/>
      <c r="F1179" s="511"/>
      <c r="G1179" s="511"/>
      <c r="H1179" s="511"/>
      <c r="I1179" s="489"/>
      <c r="J1179" s="476" t="s">
        <v>201</v>
      </c>
      <c r="K1179" s="476"/>
      <c r="L1179" s="477">
        <v>3</v>
      </c>
      <c r="M1179" s="477">
        <v>2</v>
      </c>
      <c r="N1179" s="477">
        <v>9</v>
      </c>
      <c r="O1179" s="476"/>
      <c r="P1179" s="476">
        <v>329</v>
      </c>
      <c r="Q1179" s="533" t="s">
        <v>84</v>
      </c>
      <c r="R1179" s="486">
        <v>83</v>
      </c>
      <c r="S1179" s="479">
        <f>S1169</f>
        <v>20000</v>
      </c>
      <c r="T1179" s="479">
        <f t="shared" ref="T1179" si="915">T1169</f>
        <v>0</v>
      </c>
      <c r="U1179" s="479">
        <f>U1169</f>
        <v>40000</v>
      </c>
      <c r="V1179" s="479">
        <f t="shared" ref="V1179:W1179" si="916">V1169</f>
        <v>0</v>
      </c>
      <c r="W1179" s="479">
        <f t="shared" si="916"/>
        <v>0</v>
      </c>
    </row>
    <row r="1180" spans="2:23" ht="15" hidden="1" customHeight="1" x14ac:dyDescent="0.25">
      <c r="B1180" s="518"/>
      <c r="C1180" s="518"/>
      <c r="D1180" s="510"/>
      <c r="E1180" s="511"/>
      <c r="F1180" s="511"/>
      <c r="G1180" s="511"/>
      <c r="H1180" s="511"/>
      <c r="I1180" s="489"/>
      <c r="J1180" s="476" t="s">
        <v>202</v>
      </c>
      <c r="K1180" s="476"/>
      <c r="L1180" s="481">
        <v>3</v>
      </c>
      <c r="M1180" s="481">
        <v>2</v>
      </c>
      <c r="N1180" s="481">
        <v>9</v>
      </c>
      <c r="O1180" s="519"/>
      <c r="P1180" s="519">
        <v>329</v>
      </c>
      <c r="Q1180" s="534" t="s">
        <v>84</v>
      </c>
      <c r="R1180" s="484"/>
      <c r="S1180" s="503">
        <f>S1172+S1173+S1174+S1175+S1176+S1177+S1179+S1178</f>
        <v>3757500</v>
      </c>
      <c r="T1180" s="503">
        <f t="shared" ref="T1180" si="917">T1172+T1173+T1174+T1175+T1176+T1177+T1179+T1178</f>
        <v>1521937</v>
      </c>
      <c r="U1180" s="503">
        <f>U1172+U1173+U1174+U1175+U1176+U1177+U1179+U1178</f>
        <v>3783500</v>
      </c>
      <c r="V1180" s="503">
        <f t="shared" ref="V1180:W1180" si="918">V1172+V1173+V1174+V1175+V1176+V1177+V1179+V1178</f>
        <v>3826850</v>
      </c>
      <c r="W1180" s="503">
        <f t="shared" si="918"/>
        <v>3826850</v>
      </c>
    </row>
    <row r="1181" spans="2:23" ht="15" hidden="1" customHeight="1" x14ac:dyDescent="0.25">
      <c r="B1181" s="518"/>
      <c r="C1181" s="518"/>
      <c r="D1181" s="510"/>
      <c r="E1181" s="511"/>
      <c r="F1181" s="511"/>
      <c r="G1181" s="511"/>
      <c r="H1181" s="511"/>
      <c r="I1181" s="489"/>
      <c r="J1181" s="476" t="s">
        <v>98</v>
      </c>
      <c r="K1181" s="476"/>
      <c r="L1181" s="481">
        <v>3</v>
      </c>
      <c r="M1181" s="481">
        <v>2</v>
      </c>
      <c r="N1181" s="481"/>
      <c r="O1181" s="519"/>
      <c r="P1181" s="519"/>
      <c r="Q1181" s="534"/>
      <c r="R1181" s="484"/>
      <c r="S1181" s="503">
        <f>S1172+S1173+S1174+S1179</f>
        <v>2015500</v>
      </c>
      <c r="T1181" s="503">
        <f t="shared" ref="T1181" si="919">T1172+T1173+T1174+T1179</f>
        <v>544708</v>
      </c>
      <c r="U1181" s="503">
        <f>U1172+U1173+U1174+U1179</f>
        <v>1842000</v>
      </c>
      <c r="V1181" s="503">
        <f t="shared" ref="V1181:W1181" si="920">V1172+V1173+V1174+V1179</f>
        <v>1862000</v>
      </c>
      <c r="W1181" s="503">
        <f t="shared" si="920"/>
        <v>1882000</v>
      </c>
    </row>
    <row r="1182" spans="2:23" ht="21" hidden="1" customHeight="1" x14ac:dyDescent="0.25">
      <c r="B1182" s="514" t="s">
        <v>105</v>
      </c>
      <c r="C1182" s="514" t="s">
        <v>116</v>
      </c>
      <c r="D1182" s="510"/>
      <c r="E1182" s="511"/>
      <c r="F1182" s="511"/>
      <c r="G1182" s="511"/>
      <c r="H1182" s="511"/>
      <c r="I1182" s="489"/>
      <c r="J1182" s="515"/>
      <c r="K1182" s="515"/>
      <c r="L1182" s="494">
        <v>3</v>
      </c>
      <c r="M1182" s="494">
        <v>4</v>
      </c>
      <c r="N1182" s="494">
        <v>2</v>
      </c>
      <c r="O1182" s="515"/>
      <c r="P1182" s="515">
        <v>342</v>
      </c>
      <c r="Q1182" s="530" t="s">
        <v>207</v>
      </c>
      <c r="R1182" s="489">
        <v>11</v>
      </c>
      <c r="S1182" s="490">
        <f t="shared" ref="S1182:T1182" si="921">S587</f>
        <v>130000</v>
      </c>
      <c r="T1182" s="490">
        <f t="shared" si="921"/>
        <v>80869</v>
      </c>
      <c r="U1182" s="490">
        <f>U587</f>
        <v>120000</v>
      </c>
      <c r="V1182" s="490">
        <f t="shared" ref="V1182:W1182" si="922">V587</f>
        <v>120000</v>
      </c>
      <c r="W1182" s="490">
        <f t="shared" si="922"/>
        <v>120000</v>
      </c>
    </row>
    <row r="1183" spans="2:23" ht="15" hidden="1" customHeight="1" x14ac:dyDescent="0.25">
      <c r="B1183" s="518" t="s">
        <v>105</v>
      </c>
      <c r="C1183" s="518"/>
      <c r="D1183" s="476"/>
      <c r="E1183" s="511"/>
      <c r="F1183" s="511"/>
      <c r="G1183" s="511"/>
      <c r="H1183" s="511"/>
      <c r="I1183" s="489"/>
      <c r="J1183" s="476" t="s">
        <v>201</v>
      </c>
      <c r="K1183" s="476"/>
      <c r="L1183" s="477">
        <v>3</v>
      </c>
      <c r="M1183" s="477">
        <v>4</v>
      </c>
      <c r="N1183" s="477">
        <v>2</v>
      </c>
      <c r="O1183" s="476"/>
      <c r="P1183" s="476">
        <v>342</v>
      </c>
      <c r="Q1183" s="533" t="s">
        <v>207</v>
      </c>
      <c r="R1183" s="483">
        <v>11</v>
      </c>
      <c r="S1183" s="479">
        <f>S1182</f>
        <v>130000</v>
      </c>
      <c r="T1183" s="479">
        <f t="shared" ref="T1183:T1184" si="923">T1182</f>
        <v>80869</v>
      </c>
      <c r="U1183" s="479">
        <f t="shared" ref="U1183" si="924">U1182</f>
        <v>120000</v>
      </c>
      <c r="V1183" s="479">
        <f t="shared" ref="V1183" si="925">V1182</f>
        <v>120000</v>
      </c>
      <c r="W1183" s="479">
        <f t="shared" ref="W1183" si="926">W1182</f>
        <v>120000</v>
      </c>
    </row>
    <row r="1184" spans="2:23" ht="15" hidden="1" customHeight="1" x14ac:dyDescent="0.25">
      <c r="B1184" s="518"/>
      <c r="C1184" s="518"/>
      <c r="D1184" s="476"/>
      <c r="E1184" s="511"/>
      <c r="F1184" s="511"/>
      <c r="G1184" s="511"/>
      <c r="H1184" s="511"/>
      <c r="I1184" s="489"/>
      <c r="J1184" s="476" t="s">
        <v>202</v>
      </c>
      <c r="K1184" s="476"/>
      <c r="L1184" s="481">
        <v>3</v>
      </c>
      <c r="M1184" s="481">
        <v>4</v>
      </c>
      <c r="N1184" s="481">
        <v>2</v>
      </c>
      <c r="O1184" s="519"/>
      <c r="P1184" s="519">
        <v>342</v>
      </c>
      <c r="Q1184" s="534" t="s">
        <v>207</v>
      </c>
      <c r="R1184" s="484"/>
      <c r="S1184" s="503">
        <f>S1183</f>
        <v>130000</v>
      </c>
      <c r="T1184" s="503">
        <f t="shared" si="923"/>
        <v>80869</v>
      </c>
      <c r="U1184" s="503">
        <f t="shared" ref="U1184" si="927">U1183</f>
        <v>120000</v>
      </c>
      <c r="V1184" s="503">
        <f t="shared" ref="V1184" si="928">V1183</f>
        <v>120000</v>
      </c>
      <c r="W1184" s="503">
        <f t="shared" ref="W1184" si="929">W1183</f>
        <v>120000</v>
      </c>
    </row>
    <row r="1185" spans="2:23" ht="15" hidden="1" customHeight="1" x14ac:dyDescent="0.25">
      <c r="B1185" s="518"/>
      <c r="C1185" s="518"/>
      <c r="D1185" s="476"/>
      <c r="E1185" s="511"/>
      <c r="F1185" s="511"/>
      <c r="G1185" s="511"/>
      <c r="H1185" s="511"/>
      <c r="I1185" s="489"/>
      <c r="J1185" s="476" t="s">
        <v>98</v>
      </c>
      <c r="K1185" s="476"/>
      <c r="L1185" s="481">
        <v>3</v>
      </c>
      <c r="M1185" s="481">
        <v>4</v>
      </c>
      <c r="N1185" s="481"/>
      <c r="O1185" s="519"/>
      <c r="P1185" s="519"/>
      <c r="Q1185" s="534"/>
      <c r="R1185" s="484"/>
      <c r="S1185" s="503">
        <f>S1183</f>
        <v>130000</v>
      </c>
      <c r="T1185" s="503">
        <f t="shared" ref="T1185" si="930">T1183</f>
        <v>80869</v>
      </c>
      <c r="U1185" s="503">
        <f>U1183</f>
        <v>120000</v>
      </c>
      <c r="V1185" s="503">
        <f t="shared" ref="V1185" si="931">V1183</f>
        <v>120000</v>
      </c>
      <c r="W1185" s="503">
        <f t="shared" ref="W1185" si="932">W1183</f>
        <v>120000</v>
      </c>
    </row>
    <row r="1186" spans="2:23" ht="21" hidden="1" customHeight="1" x14ac:dyDescent="0.25">
      <c r="B1186" s="509" t="s">
        <v>105</v>
      </c>
      <c r="C1186" s="509" t="s">
        <v>5</v>
      </c>
      <c r="D1186" s="510"/>
      <c r="E1186" s="511"/>
      <c r="F1186" s="511"/>
      <c r="G1186" s="511"/>
      <c r="H1186" s="511"/>
      <c r="I1186" s="489"/>
      <c r="J1186" s="512"/>
      <c r="K1186" s="512"/>
      <c r="L1186" s="504">
        <v>3</v>
      </c>
      <c r="M1186" s="504">
        <v>4</v>
      </c>
      <c r="N1186" s="504">
        <v>3</v>
      </c>
      <c r="O1186" s="512"/>
      <c r="P1186" s="523">
        <v>343</v>
      </c>
      <c r="Q1186" s="535" t="s">
        <v>208</v>
      </c>
      <c r="R1186" s="492">
        <v>11</v>
      </c>
      <c r="S1186" s="562">
        <f>S81+S82+S83</f>
        <v>25000</v>
      </c>
      <c r="T1186" s="707">
        <f>T81+T82+T83</f>
        <v>583</v>
      </c>
      <c r="U1186" s="707">
        <f>U81+U82+U83</f>
        <v>25000</v>
      </c>
      <c r="V1186" s="707">
        <f t="shared" ref="V1186:W1186" si="933">V81+V82+V83</f>
        <v>25000</v>
      </c>
      <c r="W1186" s="707">
        <f t="shared" si="933"/>
        <v>25000</v>
      </c>
    </row>
    <row r="1187" spans="2:23" ht="21" hidden="1" customHeight="1" x14ac:dyDescent="0.25">
      <c r="B1187" s="725" t="s">
        <v>105</v>
      </c>
      <c r="C1187" s="725" t="s">
        <v>275</v>
      </c>
      <c r="D1187" s="510"/>
      <c r="E1187" s="511"/>
      <c r="F1187" s="511"/>
      <c r="G1187" s="511"/>
      <c r="H1187" s="511"/>
      <c r="I1187" s="489"/>
      <c r="J1187" s="726"/>
      <c r="K1187" s="726"/>
      <c r="L1187" s="727">
        <v>3</v>
      </c>
      <c r="M1187" s="727">
        <v>4</v>
      </c>
      <c r="N1187" s="727">
        <v>3</v>
      </c>
      <c r="O1187" s="726"/>
      <c r="P1187" s="731">
        <v>343</v>
      </c>
      <c r="Q1187" s="732" t="s">
        <v>208</v>
      </c>
      <c r="R1187" s="492">
        <v>11</v>
      </c>
      <c r="S1187" s="562">
        <f t="shared" ref="S1187:T1187" si="934">S417+S418+S419</f>
        <v>20000</v>
      </c>
      <c r="T1187" s="707">
        <f t="shared" si="934"/>
        <v>9</v>
      </c>
      <c r="U1187" s="707">
        <f>U417+U418+U419</f>
        <v>1000</v>
      </c>
      <c r="V1187" s="707">
        <f t="shared" ref="V1187:W1187" si="935">V417+V418+V419</f>
        <v>1000</v>
      </c>
      <c r="W1187" s="707">
        <f t="shared" si="935"/>
        <v>1000</v>
      </c>
    </row>
    <row r="1188" spans="2:23" ht="21" hidden="1" customHeight="1" x14ac:dyDescent="0.25">
      <c r="B1188" s="796" t="s">
        <v>105</v>
      </c>
      <c r="C1188" s="796" t="s">
        <v>289</v>
      </c>
      <c r="D1188" s="510"/>
      <c r="E1188" s="511"/>
      <c r="F1188" s="511"/>
      <c r="G1188" s="511"/>
      <c r="H1188" s="511"/>
      <c r="I1188" s="489"/>
      <c r="J1188" s="797"/>
      <c r="K1188" s="797"/>
      <c r="L1188" s="798">
        <v>3</v>
      </c>
      <c r="M1188" s="798">
        <v>4</v>
      </c>
      <c r="N1188" s="798">
        <v>3</v>
      </c>
      <c r="O1188" s="797"/>
      <c r="P1188" s="797">
        <v>343</v>
      </c>
      <c r="Q1188" s="802" t="s">
        <v>208</v>
      </c>
      <c r="R1188" s="899">
        <v>43</v>
      </c>
      <c r="S1188" s="562">
        <f t="shared" ref="S1188:T1188" si="936">S514+S515</f>
        <v>10000</v>
      </c>
      <c r="T1188" s="707">
        <f t="shared" si="936"/>
        <v>0</v>
      </c>
      <c r="U1188" s="707">
        <f>U514+U515</f>
        <v>50000</v>
      </c>
      <c r="V1188" s="707">
        <f t="shared" ref="V1188:W1188" si="937">V514+V515</f>
        <v>45500</v>
      </c>
      <c r="W1188" s="707">
        <f t="shared" si="937"/>
        <v>45500</v>
      </c>
    </row>
    <row r="1189" spans="2:23" ht="21" hidden="1" customHeight="1" x14ac:dyDescent="0.25">
      <c r="B1189" s="514" t="s">
        <v>105</v>
      </c>
      <c r="C1189" s="514" t="s">
        <v>116</v>
      </c>
      <c r="D1189" s="510"/>
      <c r="E1189" s="511"/>
      <c r="F1189" s="511"/>
      <c r="G1189" s="511"/>
      <c r="H1189" s="511"/>
      <c r="I1189" s="489"/>
      <c r="J1189" s="515"/>
      <c r="K1189" s="515"/>
      <c r="L1189" s="494">
        <v>3</v>
      </c>
      <c r="M1189" s="494">
        <v>4</v>
      </c>
      <c r="N1189" s="494">
        <v>3</v>
      </c>
      <c r="O1189" s="515"/>
      <c r="P1189" s="536">
        <v>343</v>
      </c>
      <c r="Q1189" s="537" t="s">
        <v>208</v>
      </c>
      <c r="R1189" s="507">
        <v>11</v>
      </c>
      <c r="S1189" s="562">
        <f t="shared" ref="S1189:T1189" si="938">S565+S566+S567</f>
        <v>33000</v>
      </c>
      <c r="T1189" s="707">
        <f t="shared" si="938"/>
        <v>23209</v>
      </c>
      <c r="U1189" s="707">
        <f>U565+U566+U567</f>
        <v>37000</v>
      </c>
      <c r="V1189" s="707">
        <f t="shared" ref="V1189:W1189" si="939">V565+V566+V567</f>
        <v>37000</v>
      </c>
      <c r="W1189" s="707">
        <f t="shared" si="939"/>
        <v>37000</v>
      </c>
    </row>
    <row r="1190" spans="2:23" ht="21" hidden="1" customHeight="1" x14ac:dyDescent="0.25">
      <c r="B1190" s="516" t="s">
        <v>105</v>
      </c>
      <c r="C1190" s="516" t="s">
        <v>150</v>
      </c>
      <c r="D1190" s="510"/>
      <c r="E1190" s="511"/>
      <c r="F1190" s="511"/>
      <c r="G1190" s="511"/>
      <c r="H1190" s="511"/>
      <c r="I1190" s="489"/>
      <c r="J1190" s="517"/>
      <c r="K1190" s="517"/>
      <c r="L1190" s="506">
        <v>3</v>
      </c>
      <c r="M1190" s="506">
        <v>4</v>
      </c>
      <c r="N1190" s="506">
        <v>3</v>
      </c>
      <c r="O1190" s="517"/>
      <c r="P1190" s="531">
        <v>343</v>
      </c>
      <c r="Q1190" s="538" t="s">
        <v>208</v>
      </c>
      <c r="R1190" s="492">
        <v>11</v>
      </c>
      <c r="S1190" s="562">
        <f>S721+S722+S723</f>
        <v>26000</v>
      </c>
      <c r="T1190" s="707">
        <f t="shared" ref="T1190" si="940">T721+T722+T723</f>
        <v>0</v>
      </c>
      <c r="U1190" s="707">
        <f>U721+U722+U723</f>
        <v>30000</v>
      </c>
      <c r="V1190" s="707">
        <f t="shared" ref="V1190:W1190" si="941">V721+V722+V723</f>
        <v>30000</v>
      </c>
      <c r="W1190" s="707">
        <f t="shared" si="941"/>
        <v>30000</v>
      </c>
    </row>
    <row r="1191" spans="2:23" ht="21" hidden="1" customHeight="1" x14ac:dyDescent="0.25">
      <c r="B1191" s="888" t="s">
        <v>105</v>
      </c>
      <c r="C1191" s="888" t="s">
        <v>310</v>
      </c>
      <c r="D1191" s="510"/>
      <c r="E1191" s="511"/>
      <c r="F1191" s="511"/>
      <c r="G1191" s="511"/>
      <c r="H1191" s="511"/>
      <c r="I1191" s="489"/>
      <c r="J1191" s="888"/>
      <c r="K1191" s="888"/>
      <c r="L1191" s="888">
        <v>3</v>
      </c>
      <c r="M1191" s="888">
        <v>4</v>
      </c>
      <c r="N1191" s="888">
        <v>3</v>
      </c>
      <c r="O1191" s="888"/>
      <c r="P1191" s="888">
        <v>343</v>
      </c>
      <c r="Q1191" s="890" t="s">
        <v>208</v>
      </c>
      <c r="R1191" s="492">
        <v>11</v>
      </c>
      <c r="S1191" s="562">
        <f>S952</f>
        <v>2000</v>
      </c>
      <c r="T1191" s="707">
        <f t="shared" ref="T1191" si="942">T952</f>
        <v>0</v>
      </c>
      <c r="U1191" s="707">
        <f t="shared" ref="U1191:W1191" si="943">U952</f>
        <v>2000</v>
      </c>
      <c r="V1191" s="707">
        <f t="shared" si="943"/>
        <v>2000</v>
      </c>
      <c r="W1191" s="707">
        <f t="shared" si="943"/>
        <v>2000</v>
      </c>
    </row>
    <row r="1192" spans="2:23" ht="21" hidden="1" customHeight="1" x14ac:dyDescent="0.25">
      <c r="B1192" s="888" t="s">
        <v>105</v>
      </c>
      <c r="C1192" s="888" t="s">
        <v>310</v>
      </c>
      <c r="D1192" s="510"/>
      <c r="E1192" s="511"/>
      <c r="F1192" s="511"/>
      <c r="G1192" s="511"/>
      <c r="H1192" s="511"/>
      <c r="I1192" s="489"/>
      <c r="J1192" s="888"/>
      <c r="K1192" s="888"/>
      <c r="L1192" s="888">
        <v>3</v>
      </c>
      <c r="M1192" s="888">
        <v>4</v>
      </c>
      <c r="N1192" s="888">
        <v>3</v>
      </c>
      <c r="O1192" s="888"/>
      <c r="P1192" s="888">
        <v>343</v>
      </c>
      <c r="Q1192" s="890" t="s">
        <v>208</v>
      </c>
      <c r="R1192" s="484">
        <v>52</v>
      </c>
      <c r="S1192" s="562">
        <f>S974</f>
        <v>2000</v>
      </c>
      <c r="T1192" s="707">
        <f t="shared" ref="T1192" si="944">T974</f>
        <v>0</v>
      </c>
      <c r="U1192" s="707">
        <f t="shared" ref="U1192:W1192" si="945">U974</f>
        <v>2000</v>
      </c>
      <c r="V1192" s="707">
        <f t="shared" si="945"/>
        <v>2000</v>
      </c>
      <c r="W1192" s="707">
        <f t="shared" si="945"/>
        <v>2000</v>
      </c>
    </row>
    <row r="1193" spans="2:23" ht="15" hidden="1" customHeight="1" x14ac:dyDescent="0.25">
      <c r="B1193" s="518" t="s">
        <v>105</v>
      </c>
      <c r="C1193" s="518"/>
      <c r="D1193" s="510"/>
      <c r="E1193" s="511"/>
      <c r="F1193" s="511"/>
      <c r="G1193" s="511"/>
      <c r="H1193" s="511"/>
      <c r="I1193" s="489"/>
      <c r="J1193" s="476" t="s">
        <v>201</v>
      </c>
      <c r="K1193" s="476"/>
      <c r="L1193" s="477">
        <v>3</v>
      </c>
      <c r="M1193" s="477">
        <v>4</v>
      </c>
      <c r="N1193" s="477">
        <v>3</v>
      </c>
      <c r="O1193" s="476"/>
      <c r="P1193" s="539">
        <v>343</v>
      </c>
      <c r="Q1193" s="540" t="s">
        <v>208</v>
      </c>
      <c r="R1193" s="492">
        <v>11</v>
      </c>
      <c r="S1193" s="479">
        <f>S1186+S1189+S1190+S1187+S1191</f>
        <v>106000</v>
      </c>
      <c r="T1193" s="479">
        <f t="shared" ref="T1193" si="946">T1186+T1189+T1190+T1187+T1191</f>
        <v>23801</v>
      </c>
      <c r="U1193" s="479">
        <f>U1186+U1189+U1190+U1187+U1191</f>
        <v>95000</v>
      </c>
      <c r="V1193" s="479">
        <f t="shared" ref="V1193:W1193" si="947">V1186+V1189+V1190+V1187+V1191</f>
        <v>95000</v>
      </c>
      <c r="W1193" s="479">
        <f t="shared" si="947"/>
        <v>95000</v>
      </c>
    </row>
    <row r="1194" spans="2:23" ht="15" hidden="1" customHeight="1" x14ac:dyDescent="0.25">
      <c r="B1194" s="518" t="s">
        <v>105</v>
      </c>
      <c r="C1194" s="518"/>
      <c r="D1194" s="510"/>
      <c r="E1194" s="511"/>
      <c r="F1194" s="511"/>
      <c r="G1194" s="511"/>
      <c r="H1194" s="511"/>
      <c r="I1194" s="489"/>
      <c r="J1194" s="476" t="s">
        <v>201</v>
      </c>
      <c r="K1194" s="476"/>
      <c r="L1194" s="477">
        <v>3</v>
      </c>
      <c r="M1194" s="477">
        <v>4</v>
      </c>
      <c r="N1194" s="477">
        <v>3</v>
      </c>
      <c r="O1194" s="476"/>
      <c r="P1194" s="539">
        <v>343</v>
      </c>
      <c r="Q1194" s="540" t="s">
        <v>208</v>
      </c>
      <c r="R1194" s="811">
        <v>43</v>
      </c>
      <c r="S1194" s="479">
        <f>S1188</f>
        <v>10000</v>
      </c>
      <c r="T1194" s="479">
        <f t="shared" ref="T1194" si="948">T1188</f>
        <v>0</v>
      </c>
      <c r="U1194" s="479">
        <f>U1188</f>
        <v>50000</v>
      </c>
      <c r="V1194" s="479">
        <f t="shared" ref="V1194:W1194" si="949">V1188</f>
        <v>45500</v>
      </c>
      <c r="W1194" s="479">
        <f t="shared" si="949"/>
        <v>45500</v>
      </c>
    </row>
    <row r="1195" spans="2:23" ht="15" hidden="1" customHeight="1" x14ac:dyDescent="0.25">
      <c r="B1195" s="518" t="s">
        <v>105</v>
      </c>
      <c r="C1195" s="518"/>
      <c r="D1195" s="510"/>
      <c r="E1195" s="511"/>
      <c r="F1195" s="511"/>
      <c r="G1195" s="511"/>
      <c r="H1195" s="511"/>
      <c r="I1195" s="489"/>
      <c r="J1195" s="476" t="s">
        <v>201</v>
      </c>
      <c r="K1195" s="476"/>
      <c r="L1195" s="477">
        <v>3</v>
      </c>
      <c r="M1195" s="477">
        <v>4</v>
      </c>
      <c r="N1195" s="477">
        <v>3</v>
      </c>
      <c r="O1195" s="476"/>
      <c r="P1195" s="539">
        <v>343</v>
      </c>
      <c r="Q1195" s="540" t="s">
        <v>208</v>
      </c>
      <c r="R1195" s="484">
        <v>52</v>
      </c>
      <c r="S1195" s="479">
        <f>S1192</f>
        <v>2000</v>
      </c>
      <c r="T1195" s="479">
        <f t="shared" ref="T1195" si="950">T1192</f>
        <v>0</v>
      </c>
      <c r="U1195" s="479">
        <f>U1192</f>
        <v>2000</v>
      </c>
      <c r="V1195" s="479">
        <f t="shared" ref="V1195:W1195" si="951">V1192</f>
        <v>2000</v>
      </c>
      <c r="W1195" s="479">
        <f t="shared" si="951"/>
        <v>2000</v>
      </c>
    </row>
    <row r="1196" spans="2:23" ht="15" hidden="1" customHeight="1" x14ac:dyDescent="0.25">
      <c r="B1196" s="518"/>
      <c r="C1196" s="518"/>
      <c r="D1196" s="510"/>
      <c r="E1196" s="511"/>
      <c r="F1196" s="511"/>
      <c r="G1196" s="511"/>
      <c r="H1196" s="511"/>
      <c r="I1196" s="489"/>
      <c r="J1196" s="476" t="s">
        <v>202</v>
      </c>
      <c r="K1196" s="476"/>
      <c r="L1196" s="481">
        <v>3</v>
      </c>
      <c r="M1196" s="481">
        <v>4</v>
      </c>
      <c r="N1196" s="481">
        <v>3</v>
      </c>
      <c r="O1196" s="519"/>
      <c r="P1196" s="541">
        <v>343</v>
      </c>
      <c r="Q1196" s="542" t="s">
        <v>208</v>
      </c>
      <c r="R1196" s="493"/>
      <c r="S1196" s="503">
        <f>S1193+S1194+S1195</f>
        <v>118000</v>
      </c>
      <c r="T1196" s="503">
        <f t="shared" ref="T1196" si="952">T1193+T1194+T1195</f>
        <v>23801</v>
      </c>
      <c r="U1196" s="503">
        <f>U1193+U1194+U1195</f>
        <v>147000</v>
      </c>
      <c r="V1196" s="503">
        <f t="shared" ref="V1196:W1196" si="953">V1193+V1194+V1195</f>
        <v>142500</v>
      </c>
      <c r="W1196" s="503">
        <f t="shared" si="953"/>
        <v>142500</v>
      </c>
    </row>
    <row r="1197" spans="2:23" ht="15" hidden="1" customHeight="1" x14ac:dyDescent="0.25">
      <c r="B1197" s="518"/>
      <c r="C1197" s="518"/>
      <c r="D1197" s="510"/>
      <c r="E1197" s="511"/>
      <c r="F1197" s="511"/>
      <c r="G1197" s="511"/>
      <c r="H1197" s="511"/>
      <c r="I1197" s="489"/>
      <c r="J1197" s="476" t="s">
        <v>98</v>
      </c>
      <c r="K1197" s="476"/>
      <c r="L1197" s="481">
        <v>3</v>
      </c>
      <c r="M1197" s="481">
        <v>4</v>
      </c>
      <c r="N1197" s="481"/>
      <c r="O1197" s="519"/>
      <c r="P1197" s="541"/>
      <c r="Q1197" s="542"/>
      <c r="R1197" s="493"/>
      <c r="S1197" s="503">
        <f>S1193</f>
        <v>106000</v>
      </c>
      <c r="T1197" s="503">
        <f t="shared" ref="T1197" si="954">T1193</f>
        <v>23801</v>
      </c>
      <c r="U1197" s="503">
        <f>U1193</f>
        <v>95000</v>
      </c>
      <c r="V1197" s="503">
        <f t="shared" ref="V1197:W1197" si="955">V1193</f>
        <v>95000</v>
      </c>
      <c r="W1197" s="503">
        <f t="shared" si="955"/>
        <v>95000</v>
      </c>
    </row>
    <row r="1198" spans="2:23" ht="21" hidden="1" customHeight="1" x14ac:dyDescent="0.25">
      <c r="B1198" s="509" t="s">
        <v>105</v>
      </c>
      <c r="C1198" s="509" t="s">
        <v>5</v>
      </c>
      <c r="D1198" s="510"/>
      <c r="E1198" s="511"/>
      <c r="F1198" s="511"/>
      <c r="G1198" s="511"/>
      <c r="H1198" s="511"/>
      <c r="I1198" s="489"/>
      <c r="J1198" s="512"/>
      <c r="K1198" s="512"/>
      <c r="L1198" s="504">
        <v>3</v>
      </c>
      <c r="M1198" s="504">
        <v>6</v>
      </c>
      <c r="N1198" s="504">
        <v>3</v>
      </c>
      <c r="O1198" s="512"/>
      <c r="P1198" s="512">
        <v>363</v>
      </c>
      <c r="Q1198" s="512" t="s">
        <v>209</v>
      </c>
      <c r="R1198" s="483">
        <v>11</v>
      </c>
      <c r="S1198" s="562">
        <f>S125+S159+S167</f>
        <v>2100000</v>
      </c>
      <c r="T1198" s="707">
        <f>T125+T159+T167</f>
        <v>1984000</v>
      </c>
      <c r="U1198" s="707">
        <f>U125+U159+U167</f>
        <v>100000</v>
      </c>
      <c r="V1198" s="707">
        <f t="shared" ref="V1198:W1198" si="956">V125+V159+V167</f>
        <v>1030000</v>
      </c>
      <c r="W1198" s="707">
        <f t="shared" si="956"/>
        <v>500000</v>
      </c>
    </row>
    <row r="1199" spans="2:23" ht="21" hidden="1" customHeight="1" x14ac:dyDescent="0.25">
      <c r="B1199" s="509" t="s">
        <v>105</v>
      </c>
      <c r="C1199" s="509" t="s">
        <v>5</v>
      </c>
      <c r="D1199" s="510"/>
      <c r="E1199" s="511"/>
      <c r="F1199" s="511"/>
      <c r="G1199" s="511"/>
      <c r="H1199" s="511"/>
      <c r="I1199" s="489"/>
      <c r="J1199" s="512"/>
      <c r="K1199" s="512"/>
      <c r="L1199" s="504">
        <v>3</v>
      </c>
      <c r="M1199" s="504">
        <v>6</v>
      </c>
      <c r="N1199" s="504">
        <v>3</v>
      </c>
      <c r="O1199" s="512"/>
      <c r="P1199" s="512">
        <v>363</v>
      </c>
      <c r="Q1199" s="512" t="s">
        <v>209</v>
      </c>
      <c r="R1199" s="803">
        <v>43</v>
      </c>
      <c r="S1199" s="562">
        <f>S213+S214+S129+S170</f>
        <v>22200000</v>
      </c>
      <c r="T1199" s="707">
        <f>T213+T214+T129+T170</f>
        <v>9745670</v>
      </c>
      <c r="U1199" s="707">
        <f>U213+U214+U129+U170</f>
        <v>43200000</v>
      </c>
      <c r="V1199" s="707">
        <f t="shared" ref="V1199:W1199" si="957">V213+V214+V129+V170</f>
        <v>23200000</v>
      </c>
      <c r="W1199" s="707">
        <f t="shared" si="957"/>
        <v>23200000</v>
      </c>
    </row>
    <row r="1200" spans="2:23" ht="21" hidden="1" customHeight="1" x14ac:dyDescent="0.25">
      <c r="B1200" s="725" t="s">
        <v>105</v>
      </c>
      <c r="C1200" s="725" t="s">
        <v>275</v>
      </c>
      <c r="D1200" s="510"/>
      <c r="E1200" s="511"/>
      <c r="F1200" s="511"/>
      <c r="G1200" s="511"/>
      <c r="H1200" s="511"/>
      <c r="I1200" s="489"/>
      <c r="J1200" s="726"/>
      <c r="K1200" s="726"/>
      <c r="L1200" s="727">
        <v>3</v>
      </c>
      <c r="M1200" s="727">
        <v>6</v>
      </c>
      <c r="N1200" s="727">
        <v>3</v>
      </c>
      <c r="O1200" s="726"/>
      <c r="P1200" s="726">
        <v>363</v>
      </c>
      <c r="Q1200" s="726" t="s">
        <v>209</v>
      </c>
      <c r="R1200" s="483">
        <v>11</v>
      </c>
      <c r="S1200" s="562">
        <f t="shared" ref="S1200:T1200" si="958">S430+S431+S444</f>
        <v>0</v>
      </c>
      <c r="T1200" s="707">
        <f t="shared" si="958"/>
        <v>0</v>
      </c>
      <c r="U1200" s="707">
        <f>U430+U431+U444</f>
        <v>0</v>
      </c>
      <c r="V1200" s="707">
        <f t="shared" ref="V1200:W1200" si="959">V430+V431+V444</f>
        <v>50000</v>
      </c>
      <c r="W1200" s="707">
        <f t="shared" si="959"/>
        <v>0</v>
      </c>
    </row>
    <row r="1201" spans="2:23" ht="21" hidden="1" customHeight="1" x14ac:dyDescent="0.25">
      <c r="B1201" s="725" t="s">
        <v>105</v>
      </c>
      <c r="C1201" s="725" t="s">
        <v>275</v>
      </c>
      <c r="D1201" s="510"/>
      <c r="E1201" s="511"/>
      <c r="F1201" s="511"/>
      <c r="G1201" s="511"/>
      <c r="H1201" s="511"/>
      <c r="I1201" s="489"/>
      <c r="J1201" s="726"/>
      <c r="K1201" s="726"/>
      <c r="L1201" s="727">
        <v>3</v>
      </c>
      <c r="M1201" s="727">
        <v>6</v>
      </c>
      <c r="N1201" s="727">
        <v>3</v>
      </c>
      <c r="O1201" s="726"/>
      <c r="P1201" s="726">
        <v>363</v>
      </c>
      <c r="Q1201" s="726" t="s">
        <v>209</v>
      </c>
      <c r="R1201" s="803">
        <v>43</v>
      </c>
      <c r="S1201" s="562">
        <f t="shared" ref="S1201:T1201" si="960">S435</f>
        <v>0</v>
      </c>
      <c r="T1201" s="707">
        <f t="shared" si="960"/>
        <v>0</v>
      </c>
      <c r="U1201" s="707">
        <f>U435</f>
        <v>500000</v>
      </c>
      <c r="V1201" s="707">
        <f t="shared" ref="V1201:W1201" si="961">V435</f>
        <v>400000</v>
      </c>
      <c r="W1201" s="707">
        <f t="shared" si="961"/>
        <v>200000</v>
      </c>
    </row>
    <row r="1202" spans="2:23" ht="15" hidden="1" customHeight="1" x14ac:dyDescent="0.25">
      <c r="B1202" s="518" t="s">
        <v>105</v>
      </c>
      <c r="C1202" s="518"/>
      <c r="D1202" s="476"/>
      <c r="E1202" s="511"/>
      <c r="F1202" s="511"/>
      <c r="G1202" s="511"/>
      <c r="H1202" s="511"/>
      <c r="I1202" s="489"/>
      <c r="J1202" s="476" t="s">
        <v>201</v>
      </c>
      <c r="K1202" s="476"/>
      <c r="L1202" s="477">
        <v>3</v>
      </c>
      <c r="M1202" s="477">
        <v>6</v>
      </c>
      <c r="N1202" s="477">
        <v>3</v>
      </c>
      <c r="O1202" s="476"/>
      <c r="P1202" s="476">
        <v>363</v>
      </c>
      <c r="Q1202" s="476" t="s">
        <v>209</v>
      </c>
      <c r="R1202" s="483">
        <v>11</v>
      </c>
      <c r="S1202" s="479">
        <f>S1198+S1200</f>
        <v>2100000</v>
      </c>
      <c r="T1202" s="479">
        <f t="shared" ref="T1202:T1203" si="962">T1198+T1200</f>
        <v>1984000</v>
      </c>
      <c r="U1202" s="479">
        <f>U1198+U1200</f>
        <v>100000</v>
      </c>
      <c r="V1202" s="479">
        <f t="shared" ref="V1202:W1202" si="963">V1198+V1200</f>
        <v>1080000</v>
      </c>
      <c r="W1202" s="479">
        <f t="shared" si="963"/>
        <v>500000</v>
      </c>
    </row>
    <row r="1203" spans="2:23" ht="15" hidden="1" customHeight="1" x14ac:dyDescent="0.25">
      <c r="B1203" s="518" t="s">
        <v>105</v>
      </c>
      <c r="C1203" s="518"/>
      <c r="D1203" s="476"/>
      <c r="E1203" s="511"/>
      <c r="F1203" s="511"/>
      <c r="G1203" s="511"/>
      <c r="H1203" s="511"/>
      <c r="I1203" s="489"/>
      <c r="J1203" s="476" t="s">
        <v>201</v>
      </c>
      <c r="K1203" s="476"/>
      <c r="L1203" s="477">
        <v>3</v>
      </c>
      <c r="M1203" s="477">
        <v>6</v>
      </c>
      <c r="N1203" s="477">
        <v>3</v>
      </c>
      <c r="O1203" s="476"/>
      <c r="P1203" s="476">
        <v>363</v>
      </c>
      <c r="Q1203" s="476" t="s">
        <v>209</v>
      </c>
      <c r="R1203" s="803">
        <v>43</v>
      </c>
      <c r="S1203" s="479">
        <f>S1199+S1201</f>
        <v>22200000</v>
      </c>
      <c r="T1203" s="479">
        <f t="shared" si="962"/>
        <v>9745670</v>
      </c>
      <c r="U1203" s="479">
        <f>U1199+U1201</f>
        <v>43700000</v>
      </c>
      <c r="V1203" s="479">
        <f t="shared" ref="V1203:W1203" si="964">V1199+V1201</f>
        <v>23600000</v>
      </c>
      <c r="W1203" s="479">
        <f t="shared" si="964"/>
        <v>23400000</v>
      </c>
    </row>
    <row r="1204" spans="2:23" ht="15" hidden="1" customHeight="1" x14ac:dyDescent="0.25">
      <c r="B1204" s="518"/>
      <c r="C1204" s="518"/>
      <c r="D1204" s="476"/>
      <c r="E1204" s="511"/>
      <c r="F1204" s="511"/>
      <c r="G1204" s="511"/>
      <c r="H1204" s="511"/>
      <c r="I1204" s="489"/>
      <c r="J1204" s="476" t="s">
        <v>202</v>
      </c>
      <c r="K1204" s="476"/>
      <c r="L1204" s="481">
        <v>3</v>
      </c>
      <c r="M1204" s="481">
        <v>6</v>
      </c>
      <c r="N1204" s="481">
        <v>3</v>
      </c>
      <c r="O1204" s="519"/>
      <c r="P1204" s="519">
        <v>363</v>
      </c>
      <c r="Q1204" s="541" t="s">
        <v>209</v>
      </c>
      <c r="R1204" s="484"/>
      <c r="S1204" s="503">
        <f>S1202+S1203</f>
        <v>24300000</v>
      </c>
      <c r="T1204" s="503">
        <f t="shared" ref="T1204" si="965">T1202+T1203</f>
        <v>11729670</v>
      </c>
      <c r="U1204" s="503">
        <f>U1202+U1203</f>
        <v>43800000</v>
      </c>
      <c r="V1204" s="503">
        <f t="shared" ref="V1204:W1204" si="966">V1202+V1203</f>
        <v>24680000</v>
      </c>
      <c r="W1204" s="503">
        <f t="shared" si="966"/>
        <v>23900000</v>
      </c>
    </row>
    <row r="1205" spans="2:23" ht="15" hidden="1" customHeight="1" x14ac:dyDescent="0.25">
      <c r="B1205" s="518"/>
      <c r="C1205" s="518"/>
      <c r="D1205" s="476"/>
      <c r="E1205" s="511"/>
      <c r="F1205" s="511"/>
      <c r="G1205" s="511"/>
      <c r="H1205" s="511"/>
      <c r="I1205" s="489"/>
      <c r="J1205" s="476" t="s">
        <v>98</v>
      </c>
      <c r="K1205" s="476"/>
      <c r="L1205" s="481">
        <v>3</v>
      </c>
      <c r="M1205" s="481">
        <v>6</v>
      </c>
      <c r="N1205" s="481"/>
      <c r="O1205" s="519"/>
      <c r="P1205" s="519"/>
      <c r="Q1205" s="541"/>
      <c r="R1205" s="484"/>
      <c r="S1205" s="503">
        <f>S1202</f>
        <v>2100000</v>
      </c>
      <c r="T1205" s="503">
        <f t="shared" ref="T1205" si="967">T1202</f>
        <v>1984000</v>
      </c>
      <c r="U1205" s="503">
        <f>U1202</f>
        <v>100000</v>
      </c>
      <c r="V1205" s="503">
        <f t="shared" ref="V1205:W1205" si="968">V1202</f>
        <v>1080000</v>
      </c>
      <c r="W1205" s="503">
        <f t="shared" si="968"/>
        <v>500000</v>
      </c>
    </row>
    <row r="1206" spans="2:23" ht="21" hidden="1" customHeight="1" x14ac:dyDescent="0.25">
      <c r="B1206" s="509" t="s">
        <v>105</v>
      </c>
      <c r="C1206" s="509" t="s">
        <v>5</v>
      </c>
      <c r="D1206" s="476"/>
      <c r="E1206" s="511"/>
      <c r="F1206" s="511"/>
      <c r="G1206" s="511"/>
      <c r="H1206" s="511"/>
      <c r="I1206" s="489"/>
      <c r="J1206" s="512"/>
      <c r="K1206" s="512"/>
      <c r="L1206" s="504">
        <v>3</v>
      </c>
      <c r="M1206" s="504">
        <v>6</v>
      </c>
      <c r="N1206" s="504">
        <v>6</v>
      </c>
      <c r="O1206" s="512"/>
      <c r="P1206" s="617">
        <v>366</v>
      </c>
      <c r="Q1206" s="512" t="s">
        <v>341</v>
      </c>
      <c r="R1206" s="811">
        <v>43</v>
      </c>
      <c r="S1206" s="490">
        <f>S215</f>
        <v>100000</v>
      </c>
      <c r="T1206" s="490">
        <f>T215</f>
        <v>78000</v>
      </c>
      <c r="U1206" s="490">
        <f>U215+U373</f>
        <v>1100000</v>
      </c>
      <c r="V1206" s="490">
        <f t="shared" ref="V1206:W1206" si="969">V215+V373</f>
        <v>1100000</v>
      </c>
      <c r="W1206" s="490">
        <f t="shared" si="969"/>
        <v>1100000</v>
      </c>
    </row>
    <row r="1207" spans="2:23" ht="21" hidden="1" customHeight="1" x14ac:dyDescent="0.25">
      <c r="B1207" s="725" t="s">
        <v>105</v>
      </c>
      <c r="C1207" s="725" t="s">
        <v>275</v>
      </c>
      <c r="D1207" s="476"/>
      <c r="E1207" s="511"/>
      <c r="F1207" s="511"/>
      <c r="G1207" s="511"/>
      <c r="H1207" s="511"/>
      <c r="I1207" s="489"/>
      <c r="J1207" s="726"/>
      <c r="K1207" s="726"/>
      <c r="L1207" s="727">
        <v>3</v>
      </c>
      <c r="M1207" s="727">
        <v>6</v>
      </c>
      <c r="N1207" s="727">
        <v>6</v>
      </c>
      <c r="O1207" s="726"/>
      <c r="P1207" s="726">
        <v>366</v>
      </c>
      <c r="Q1207" s="726" t="s">
        <v>341</v>
      </c>
      <c r="R1207" s="912">
        <v>11</v>
      </c>
      <c r="S1207" s="490">
        <f t="shared" ref="S1207:T1207" si="970">S432+S445+S446</f>
        <v>1050000</v>
      </c>
      <c r="T1207" s="490">
        <f t="shared" si="970"/>
        <v>73439</v>
      </c>
      <c r="U1207" s="490">
        <f>U432+U445+U446</f>
        <v>0</v>
      </c>
      <c r="V1207" s="490">
        <f t="shared" ref="V1207:W1207" si="971">V432+V445+V446</f>
        <v>100000</v>
      </c>
      <c r="W1207" s="490">
        <f t="shared" si="971"/>
        <v>100000</v>
      </c>
    </row>
    <row r="1208" spans="2:23" ht="21" hidden="1" customHeight="1" x14ac:dyDescent="0.25">
      <c r="B1208" s="725" t="s">
        <v>105</v>
      </c>
      <c r="C1208" s="725" t="s">
        <v>275</v>
      </c>
      <c r="D1208" s="476"/>
      <c r="E1208" s="511"/>
      <c r="F1208" s="511"/>
      <c r="G1208" s="511"/>
      <c r="H1208" s="511"/>
      <c r="I1208" s="489"/>
      <c r="J1208" s="726"/>
      <c r="K1208" s="726"/>
      <c r="L1208" s="727">
        <v>3</v>
      </c>
      <c r="M1208" s="727">
        <v>6</v>
      </c>
      <c r="N1208" s="727">
        <v>6</v>
      </c>
      <c r="O1208" s="726"/>
      <c r="P1208" s="726">
        <v>366</v>
      </c>
      <c r="Q1208" s="726" t="s">
        <v>341</v>
      </c>
      <c r="R1208" s="811">
        <v>43</v>
      </c>
      <c r="S1208" s="490">
        <f t="shared" ref="S1208:T1208" si="972">S456+S436+S457</f>
        <v>400000</v>
      </c>
      <c r="T1208" s="490">
        <f t="shared" si="972"/>
        <v>76000</v>
      </c>
      <c r="U1208" s="490">
        <f>U456+U436+U457</f>
        <v>2600000</v>
      </c>
      <c r="V1208" s="490">
        <f t="shared" ref="V1208:W1208" si="973">V456+V436+V457</f>
        <v>2400000</v>
      </c>
      <c r="W1208" s="490">
        <f t="shared" si="973"/>
        <v>2100000</v>
      </c>
    </row>
    <row r="1209" spans="2:23" ht="15" hidden="1" customHeight="1" x14ac:dyDescent="0.25">
      <c r="B1209" s="518" t="s">
        <v>105</v>
      </c>
      <c r="C1209" s="518"/>
      <c r="D1209" s="476"/>
      <c r="E1209" s="511"/>
      <c r="F1209" s="511"/>
      <c r="G1209" s="511"/>
      <c r="H1209" s="511"/>
      <c r="I1209" s="489"/>
      <c r="J1209" s="476" t="s">
        <v>201</v>
      </c>
      <c r="K1209" s="476"/>
      <c r="L1209" s="477">
        <v>3</v>
      </c>
      <c r="M1209" s="477">
        <v>6</v>
      </c>
      <c r="N1209" s="477">
        <v>6</v>
      </c>
      <c r="O1209" s="476"/>
      <c r="P1209" s="476">
        <v>366</v>
      </c>
      <c r="Q1209" s="507" t="s">
        <v>341</v>
      </c>
      <c r="R1209" s="912">
        <v>11</v>
      </c>
      <c r="S1209" s="490">
        <f>S1207</f>
        <v>1050000</v>
      </c>
      <c r="T1209" s="490">
        <f t="shared" ref="T1209" si="974">T1207</f>
        <v>73439</v>
      </c>
      <c r="U1209" s="490">
        <f>U1207</f>
        <v>0</v>
      </c>
      <c r="V1209" s="490">
        <f t="shared" ref="V1209:W1209" si="975">V1207</f>
        <v>100000</v>
      </c>
      <c r="W1209" s="490">
        <f t="shared" si="975"/>
        <v>100000</v>
      </c>
    </row>
    <row r="1210" spans="2:23" ht="15" hidden="1" customHeight="1" x14ac:dyDescent="0.25">
      <c r="B1210" s="518" t="s">
        <v>105</v>
      </c>
      <c r="C1210" s="518"/>
      <c r="D1210" s="476"/>
      <c r="E1210" s="511"/>
      <c r="F1210" s="511"/>
      <c r="G1210" s="511"/>
      <c r="H1210" s="511"/>
      <c r="I1210" s="489"/>
      <c r="J1210" s="476" t="s">
        <v>201</v>
      </c>
      <c r="K1210" s="476"/>
      <c r="L1210" s="477">
        <v>3</v>
      </c>
      <c r="M1210" s="477">
        <v>6</v>
      </c>
      <c r="N1210" s="477">
        <v>6</v>
      </c>
      <c r="O1210" s="476"/>
      <c r="P1210" s="476">
        <v>366</v>
      </c>
      <c r="Q1210" s="507" t="s">
        <v>341</v>
      </c>
      <c r="R1210" s="811">
        <v>43</v>
      </c>
      <c r="S1210" s="490">
        <f>S1206+S1208</f>
        <v>500000</v>
      </c>
      <c r="T1210" s="490">
        <f t="shared" ref="T1210" si="976">T1206+T1208</f>
        <v>154000</v>
      </c>
      <c r="U1210" s="490">
        <f>U1206+U1208</f>
        <v>3700000</v>
      </c>
      <c r="V1210" s="490">
        <f t="shared" ref="V1210:W1210" si="977">V1206+V1208</f>
        <v>3500000</v>
      </c>
      <c r="W1210" s="490">
        <f t="shared" si="977"/>
        <v>3200000</v>
      </c>
    </row>
    <row r="1211" spans="2:23" ht="15" hidden="1" customHeight="1" x14ac:dyDescent="0.25">
      <c r="B1211" s="518"/>
      <c r="C1211" s="518"/>
      <c r="D1211" s="476"/>
      <c r="E1211" s="511"/>
      <c r="F1211" s="511"/>
      <c r="G1211" s="511"/>
      <c r="H1211" s="511"/>
      <c r="I1211" s="489"/>
      <c r="J1211" s="476" t="s">
        <v>202</v>
      </c>
      <c r="K1211" s="476"/>
      <c r="L1211" s="481">
        <v>3</v>
      </c>
      <c r="M1211" s="481">
        <v>6</v>
      </c>
      <c r="N1211" s="481">
        <v>6</v>
      </c>
      <c r="O1211" s="519"/>
      <c r="P1211" s="519">
        <v>366</v>
      </c>
      <c r="Q1211" s="493" t="s">
        <v>341</v>
      </c>
      <c r="R1211" s="484"/>
      <c r="S1211" s="503">
        <f>S1210+S1209</f>
        <v>1550000</v>
      </c>
      <c r="T1211" s="503">
        <f t="shared" ref="T1211" si="978">T1210+T1209</f>
        <v>227439</v>
      </c>
      <c r="U1211" s="503">
        <f>U1210+U1209</f>
        <v>3700000</v>
      </c>
      <c r="V1211" s="503">
        <f t="shared" ref="V1211:W1211" si="979">V1210+V1209</f>
        <v>3600000</v>
      </c>
      <c r="W1211" s="503">
        <f t="shared" si="979"/>
        <v>3300000</v>
      </c>
    </row>
    <row r="1212" spans="2:23" ht="15" hidden="1" customHeight="1" x14ac:dyDescent="0.25">
      <c r="B1212" s="518"/>
      <c r="C1212" s="518"/>
      <c r="D1212" s="476"/>
      <c r="E1212" s="511"/>
      <c r="F1212" s="511"/>
      <c r="G1212" s="511"/>
      <c r="H1212" s="511"/>
      <c r="I1212" s="489"/>
      <c r="J1212" s="476" t="s">
        <v>98</v>
      </c>
      <c r="K1212" s="476"/>
      <c r="L1212" s="481">
        <v>3</v>
      </c>
      <c r="M1212" s="481">
        <v>6</v>
      </c>
      <c r="N1212" s="481"/>
      <c r="O1212" s="519"/>
      <c r="P1212" s="519"/>
      <c r="Q1212" s="493"/>
      <c r="R1212" s="484"/>
      <c r="S1212" s="503">
        <f>S1209</f>
        <v>1050000</v>
      </c>
      <c r="T1212" s="503">
        <f t="shared" ref="T1212" si="980">T1209</f>
        <v>73439</v>
      </c>
      <c r="U1212" s="503">
        <f>U1209</f>
        <v>0</v>
      </c>
      <c r="V1212" s="503">
        <f t="shared" ref="V1212:W1212" si="981">V1209</f>
        <v>100000</v>
      </c>
      <c r="W1212" s="503">
        <f t="shared" si="981"/>
        <v>100000</v>
      </c>
    </row>
    <row r="1213" spans="2:23" ht="21" hidden="1" customHeight="1" x14ac:dyDescent="0.25">
      <c r="B1213" s="509" t="s">
        <v>105</v>
      </c>
      <c r="C1213" s="509" t="s">
        <v>5</v>
      </c>
      <c r="D1213" s="476"/>
      <c r="E1213" s="511"/>
      <c r="F1213" s="511"/>
      <c r="G1213" s="511"/>
      <c r="H1213" s="511"/>
      <c r="I1213" s="489"/>
      <c r="J1213" s="512"/>
      <c r="K1213" s="512"/>
      <c r="L1213" s="504">
        <v>3</v>
      </c>
      <c r="M1213" s="504">
        <v>6</v>
      </c>
      <c r="N1213" s="504">
        <v>8</v>
      </c>
      <c r="O1213" s="512"/>
      <c r="P1213" s="617">
        <v>368</v>
      </c>
      <c r="Q1213" s="512" t="s">
        <v>302</v>
      </c>
      <c r="R1213" s="810">
        <v>563</v>
      </c>
      <c r="S1213" s="490">
        <f>S360</f>
        <v>5945000</v>
      </c>
      <c r="T1213" s="490">
        <f>T360</f>
        <v>600865</v>
      </c>
      <c r="U1213" s="490">
        <f>U360</f>
        <v>47474750</v>
      </c>
      <c r="V1213" s="490">
        <f t="shared" ref="V1213:W1213" si="982">V360</f>
        <v>242302000</v>
      </c>
      <c r="W1213" s="490">
        <f t="shared" si="982"/>
        <v>312302000</v>
      </c>
    </row>
    <row r="1214" spans="2:23" ht="15" hidden="1" customHeight="1" x14ac:dyDescent="0.25">
      <c r="B1214" s="518" t="s">
        <v>105</v>
      </c>
      <c r="C1214" s="518"/>
      <c r="D1214" s="476"/>
      <c r="E1214" s="511"/>
      <c r="F1214" s="511"/>
      <c r="G1214" s="511"/>
      <c r="H1214" s="511"/>
      <c r="I1214" s="489"/>
      <c r="J1214" s="476" t="s">
        <v>201</v>
      </c>
      <c r="K1214" s="476"/>
      <c r="L1214" s="477">
        <v>3</v>
      </c>
      <c r="M1214" s="477">
        <v>6</v>
      </c>
      <c r="N1214" s="477">
        <v>8</v>
      </c>
      <c r="O1214" s="476"/>
      <c r="P1214" s="476">
        <v>368</v>
      </c>
      <c r="Q1214" s="816" t="s">
        <v>302</v>
      </c>
      <c r="R1214" s="810">
        <v>563</v>
      </c>
      <c r="S1214" s="490">
        <f>S1213</f>
        <v>5945000</v>
      </c>
      <c r="T1214" s="490">
        <f t="shared" ref="T1214:T1215" si="983">T1213</f>
        <v>600865</v>
      </c>
      <c r="U1214" s="490">
        <f t="shared" ref="U1214" si="984">U1213</f>
        <v>47474750</v>
      </c>
      <c r="V1214" s="490">
        <f t="shared" ref="V1214" si="985">V1213</f>
        <v>242302000</v>
      </c>
      <c r="W1214" s="490">
        <f t="shared" ref="W1214" si="986">W1213</f>
        <v>312302000</v>
      </c>
    </row>
    <row r="1215" spans="2:23" ht="15" hidden="1" customHeight="1" x14ac:dyDescent="0.25">
      <c r="B1215" s="518"/>
      <c r="C1215" s="518"/>
      <c r="D1215" s="476"/>
      <c r="E1215" s="511"/>
      <c r="F1215" s="511"/>
      <c r="G1215" s="511"/>
      <c r="H1215" s="511"/>
      <c r="I1215" s="489"/>
      <c r="J1215" s="476" t="s">
        <v>202</v>
      </c>
      <c r="K1215" s="476"/>
      <c r="L1215" s="484">
        <v>3</v>
      </c>
      <c r="M1215" s="484">
        <v>6</v>
      </c>
      <c r="N1215" s="484">
        <v>8</v>
      </c>
      <c r="O1215" s="484"/>
      <c r="P1215" s="484">
        <v>368</v>
      </c>
      <c r="Q1215" s="484" t="s">
        <v>302</v>
      </c>
      <c r="R1215" s="528"/>
      <c r="S1215" s="503">
        <f>S1214</f>
        <v>5945000</v>
      </c>
      <c r="T1215" s="503">
        <f t="shared" si="983"/>
        <v>600865</v>
      </c>
      <c r="U1215" s="503">
        <f t="shared" ref="U1215" si="987">U1214</f>
        <v>47474750</v>
      </c>
      <c r="V1215" s="503">
        <f t="shared" ref="V1215" si="988">V1214</f>
        <v>242302000</v>
      </c>
      <c r="W1215" s="503">
        <f t="shared" ref="W1215" si="989">W1214</f>
        <v>312302000</v>
      </c>
    </row>
    <row r="1216" spans="2:23" ht="21" hidden="1" customHeight="1" x14ac:dyDescent="0.25">
      <c r="B1216" s="514" t="s">
        <v>105</v>
      </c>
      <c r="C1216" s="514" t="s">
        <v>116</v>
      </c>
      <c r="D1216" s="476"/>
      <c r="E1216" s="511"/>
      <c r="F1216" s="511"/>
      <c r="G1216" s="511"/>
      <c r="H1216" s="511"/>
      <c r="I1216" s="489"/>
      <c r="J1216" s="521"/>
      <c r="K1216" s="521"/>
      <c r="L1216" s="494">
        <v>3</v>
      </c>
      <c r="M1216" s="494">
        <v>7</v>
      </c>
      <c r="N1216" s="494">
        <v>1</v>
      </c>
      <c r="O1216" s="495"/>
      <c r="P1216" s="543">
        <v>371</v>
      </c>
      <c r="Q1216" s="544" t="s">
        <v>149</v>
      </c>
      <c r="R1216" s="489">
        <v>11</v>
      </c>
      <c r="S1216" s="562">
        <f t="shared" ref="S1216:T1216" si="990">S612</f>
        <v>0</v>
      </c>
      <c r="T1216" s="707">
        <f t="shared" si="990"/>
        <v>0</v>
      </c>
      <c r="U1216" s="707">
        <f>U612</f>
        <v>0</v>
      </c>
      <c r="V1216" s="707">
        <f t="shared" ref="V1216:W1216" si="991">V612</f>
        <v>0</v>
      </c>
      <c r="W1216" s="707">
        <f t="shared" si="991"/>
        <v>0</v>
      </c>
    </row>
    <row r="1217" spans="2:23" ht="21" hidden="1" customHeight="1" x14ac:dyDescent="0.25">
      <c r="B1217" s="514" t="s">
        <v>105</v>
      </c>
      <c r="C1217" s="514" t="s">
        <v>116</v>
      </c>
      <c r="D1217" s="476"/>
      <c r="E1217" s="511"/>
      <c r="F1217" s="511"/>
      <c r="G1217" s="511"/>
      <c r="H1217" s="511"/>
      <c r="I1217" s="489"/>
      <c r="J1217" s="521"/>
      <c r="K1217" s="521"/>
      <c r="L1217" s="494">
        <v>3</v>
      </c>
      <c r="M1217" s="494">
        <v>7</v>
      </c>
      <c r="N1217" s="494">
        <v>1</v>
      </c>
      <c r="O1217" s="495"/>
      <c r="P1217" s="543">
        <v>371</v>
      </c>
      <c r="Q1217" s="544" t="s">
        <v>149</v>
      </c>
      <c r="R1217" s="491">
        <v>43</v>
      </c>
      <c r="S1217" s="562">
        <f t="shared" ref="S1217:T1217" si="992">S615</f>
        <v>0</v>
      </c>
      <c r="T1217" s="707">
        <f t="shared" si="992"/>
        <v>0</v>
      </c>
      <c r="U1217" s="707">
        <f>U615</f>
        <v>0</v>
      </c>
      <c r="V1217" s="707">
        <f t="shared" ref="V1217:W1217" si="993">V615</f>
        <v>0</v>
      </c>
      <c r="W1217" s="707">
        <f t="shared" si="993"/>
        <v>0</v>
      </c>
    </row>
    <row r="1218" spans="2:23" ht="15" hidden="1" customHeight="1" x14ac:dyDescent="0.25">
      <c r="B1218" s="518" t="s">
        <v>105</v>
      </c>
      <c r="C1218" s="518"/>
      <c r="D1218" s="476"/>
      <c r="E1218" s="511"/>
      <c r="F1218" s="511"/>
      <c r="G1218" s="511"/>
      <c r="H1218" s="511"/>
      <c r="I1218" s="489"/>
      <c r="J1218" s="476" t="s">
        <v>201</v>
      </c>
      <c r="K1218" s="476"/>
      <c r="L1218" s="477">
        <v>3</v>
      </c>
      <c r="M1218" s="477">
        <v>7</v>
      </c>
      <c r="N1218" s="477">
        <v>1</v>
      </c>
      <c r="O1218" s="489"/>
      <c r="P1218" s="545">
        <v>371</v>
      </c>
      <c r="Q1218" s="546" t="s">
        <v>149</v>
      </c>
      <c r="R1218" s="489">
        <v>11</v>
      </c>
      <c r="S1218" s="490">
        <f>S1216</f>
        <v>0</v>
      </c>
      <c r="T1218" s="490">
        <f t="shared" ref="T1218" si="994">T1216</f>
        <v>0</v>
      </c>
      <c r="U1218" s="490">
        <f t="shared" ref="U1218" si="995">U1216</f>
        <v>0</v>
      </c>
      <c r="V1218" s="490">
        <f t="shared" ref="V1218" si="996">V1216</f>
        <v>0</v>
      </c>
      <c r="W1218" s="490">
        <f t="shared" ref="W1218" si="997">W1216</f>
        <v>0</v>
      </c>
    </row>
    <row r="1219" spans="2:23" ht="15" hidden="1" customHeight="1" x14ac:dyDescent="0.25">
      <c r="B1219" s="518" t="s">
        <v>105</v>
      </c>
      <c r="C1219" s="518"/>
      <c r="D1219" s="476"/>
      <c r="E1219" s="511"/>
      <c r="F1219" s="511"/>
      <c r="G1219" s="511"/>
      <c r="H1219" s="511"/>
      <c r="I1219" s="489"/>
      <c r="J1219" s="476" t="s">
        <v>201</v>
      </c>
      <c r="K1219" s="476"/>
      <c r="L1219" s="477">
        <v>3</v>
      </c>
      <c r="M1219" s="477">
        <v>7</v>
      </c>
      <c r="N1219" s="477">
        <v>1</v>
      </c>
      <c r="O1219" s="489"/>
      <c r="P1219" s="545">
        <v>371</v>
      </c>
      <c r="Q1219" s="547" t="s">
        <v>149</v>
      </c>
      <c r="R1219" s="491">
        <v>43</v>
      </c>
      <c r="S1219" s="490">
        <f>S1217</f>
        <v>0</v>
      </c>
      <c r="T1219" s="490">
        <f t="shared" ref="T1219" si="998">T1217</f>
        <v>0</v>
      </c>
      <c r="U1219" s="490">
        <f t="shared" ref="U1219" si="999">U1217</f>
        <v>0</v>
      </c>
      <c r="V1219" s="490">
        <f t="shared" ref="V1219" si="1000">V1217</f>
        <v>0</v>
      </c>
      <c r="W1219" s="490">
        <f t="shared" ref="W1219" si="1001">W1217</f>
        <v>0</v>
      </c>
    </row>
    <row r="1220" spans="2:23" ht="15" hidden="1" customHeight="1" x14ac:dyDescent="0.25">
      <c r="B1220" s="518"/>
      <c r="C1220" s="518"/>
      <c r="D1220" s="476"/>
      <c r="E1220" s="511"/>
      <c r="F1220" s="511"/>
      <c r="G1220" s="511"/>
      <c r="H1220" s="511"/>
      <c r="I1220" s="489"/>
      <c r="J1220" s="476" t="s">
        <v>202</v>
      </c>
      <c r="K1220" s="476"/>
      <c r="L1220" s="541">
        <v>3</v>
      </c>
      <c r="M1220" s="541">
        <v>7</v>
      </c>
      <c r="N1220" s="541">
        <v>1</v>
      </c>
      <c r="O1220" s="541"/>
      <c r="P1220" s="541">
        <v>371</v>
      </c>
      <c r="Q1220" s="541" t="s">
        <v>149</v>
      </c>
      <c r="R1220" s="541"/>
      <c r="S1220" s="503">
        <f>S1218+S1219</f>
        <v>0</v>
      </c>
      <c r="T1220" s="503">
        <f t="shared" ref="T1220" si="1002">T1218+T1219</f>
        <v>0</v>
      </c>
      <c r="U1220" s="503">
        <f t="shared" ref="U1220:W1220" si="1003">U1218+U1219</f>
        <v>0</v>
      </c>
      <c r="V1220" s="503">
        <f t="shared" si="1003"/>
        <v>0</v>
      </c>
      <c r="W1220" s="503">
        <f t="shared" si="1003"/>
        <v>0</v>
      </c>
    </row>
    <row r="1221" spans="2:23" ht="15" hidden="1" customHeight="1" x14ac:dyDescent="0.25">
      <c r="B1221" s="518"/>
      <c r="C1221" s="518"/>
      <c r="D1221" s="476"/>
      <c r="E1221" s="511"/>
      <c r="F1221" s="511"/>
      <c r="G1221" s="511"/>
      <c r="H1221" s="511"/>
      <c r="I1221" s="489"/>
      <c r="J1221" s="476" t="s">
        <v>98</v>
      </c>
      <c r="K1221" s="476"/>
      <c r="L1221" s="541">
        <v>3</v>
      </c>
      <c r="M1221" s="541">
        <v>7</v>
      </c>
      <c r="N1221" s="541"/>
      <c r="O1221" s="541"/>
      <c r="P1221" s="541"/>
      <c r="Q1221" s="541"/>
      <c r="R1221" s="541"/>
      <c r="S1221" s="503">
        <f>S1218</f>
        <v>0</v>
      </c>
      <c r="T1221" s="503">
        <f t="shared" ref="T1221" si="1004">T1218</f>
        <v>0</v>
      </c>
      <c r="U1221" s="503">
        <f>U1218</f>
        <v>0</v>
      </c>
      <c r="V1221" s="503">
        <f t="shared" ref="V1221" si="1005">V1218</f>
        <v>0</v>
      </c>
      <c r="W1221" s="503">
        <f t="shared" ref="W1221" si="1006">W1218</f>
        <v>0</v>
      </c>
    </row>
    <row r="1222" spans="2:23" ht="15" hidden="1" customHeight="1" x14ac:dyDescent="0.25">
      <c r="B1222" s="639" t="s">
        <v>105</v>
      </c>
      <c r="C1222" s="639" t="s">
        <v>5</v>
      </c>
      <c r="D1222" s="476"/>
      <c r="E1222" s="511"/>
      <c r="F1222" s="511"/>
      <c r="G1222" s="511"/>
      <c r="H1222" s="511"/>
      <c r="I1222" s="489"/>
      <c r="J1222" s="512"/>
      <c r="K1222" s="512"/>
      <c r="L1222" s="639">
        <v>3</v>
      </c>
      <c r="M1222" s="639">
        <v>7</v>
      </c>
      <c r="N1222" s="639">
        <v>2</v>
      </c>
      <c r="O1222" s="639"/>
      <c r="P1222" s="512">
        <v>372</v>
      </c>
      <c r="Q1222" s="617" t="s">
        <v>251</v>
      </c>
      <c r="R1222" s="507">
        <v>11</v>
      </c>
      <c r="S1222" s="638"/>
      <c r="T1222" s="638"/>
      <c r="U1222" s="638"/>
      <c r="V1222" s="638"/>
      <c r="W1222" s="638"/>
    </row>
    <row r="1223" spans="2:23" ht="15" hidden="1" customHeight="1" x14ac:dyDescent="0.25">
      <c r="B1223" s="639" t="s">
        <v>105</v>
      </c>
      <c r="C1223" s="639" t="s">
        <v>5</v>
      </c>
      <c r="D1223" s="476"/>
      <c r="E1223" s="511"/>
      <c r="F1223" s="511"/>
      <c r="G1223" s="511"/>
      <c r="H1223" s="511"/>
      <c r="I1223" s="489"/>
      <c r="J1223" s="512"/>
      <c r="K1223" s="512"/>
      <c r="L1223" s="639">
        <v>3</v>
      </c>
      <c r="M1223" s="639">
        <v>7</v>
      </c>
      <c r="N1223" s="639">
        <v>2</v>
      </c>
      <c r="O1223" s="639"/>
      <c r="P1223" s="512">
        <v>372</v>
      </c>
      <c r="Q1223" s="617" t="s">
        <v>251</v>
      </c>
      <c r="R1223" s="803">
        <v>43</v>
      </c>
      <c r="S1223" s="638">
        <f>S216+S304</f>
        <v>500000</v>
      </c>
      <c r="T1223" s="638">
        <f>T216+T304</f>
        <v>320000</v>
      </c>
      <c r="U1223" s="638">
        <f>U216+U304</f>
        <v>500000</v>
      </c>
      <c r="V1223" s="638">
        <f t="shared" ref="V1223:W1223" si="1007">V216+V304</f>
        <v>0</v>
      </c>
      <c r="W1223" s="638">
        <f t="shared" si="1007"/>
        <v>0</v>
      </c>
    </row>
    <row r="1224" spans="2:23" ht="15" hidden="1" customHeight="1" x14ac:dyDescent="0.25">
      <c r="B1224" s="514" t="s">
        <v>105</v>
      </c>
      <c r="C1224" s="514">
        <v>20</v>
      </c>
      <c r="D1224" s="476"/>
      <c r="E1224" s="511"/>
      <c r="F1224" s="511"/>
      <c r="G1224" s="511"/>
      <c r="H1224" s="511"/>
      <c r="I1224" s="489"/>
      <c r="J1224" s="521"/>
      <c r="K1224" s="521"/>
      <c r="L1224" s="521">
        <v>3</v>
      </c>
      <c r="M1224" s="521">
        <v>7</v>
      </c>
      <c r="N1224" s="521">
        <v>2</v>
      </c>
      <c r="O1224" s="521"/>
      <c r="P1224" s="521">
        <v>372</v>
      </c>
      <c r="Q1224" s="521" t="s">
        <v>251</v>
      </c>
      <c r="R1224" s="507">
        <v>11</v>
      </c>
      <c r="S1224" s="638">
        <f t="shared" ref="S1224:T1224" si="1008">S633+S613+S648</f>
        <v>1300000</v>
      </c>
      <c r="T1224" s="638">
        <f t="shared" si="1008"/>
        <v>695659</v>
      </c>
      <c r="U1224" s="638">
        <f>U633+U613+U648</f>
        <v>18800000</v>
      </c>
      <c r="V1224" s="638">
        <f t="shared" ref="V1224:W1224" si="1009">V633+V613+V648</f>
        <v>36300000</v>
      </c>
      <c r="W1224" s="638">
        <f t="shared" si="1009"/>
        <v>36300000</v>
      </c>
    </row>
    <row r="1225" spans="2:23" ht="15" hidden="1" customHeight="1" x14ac:dyDescent="0.25">
      <c r="B1225" s="514" t="s">
        <v>105</v>
      </c>
      <c r="C1225" s="514">
        <v>20</v>
      </c>
      <c r="D1225" s="476"/>
      <c r="E1225" s="511"/>
      <c r="F1225" s="511"/>
      <c r="G1225" s="511"/>
      <c r="H1225" s="511"/>
      <c r="I1225" s="489"/>
      <c r="J1225" s="521"/>
      <c r="K1225" s="521"/>
      <c r="L1225" s="521">
        <v>3</v>
      </c>
      <c r="M1225" s="521">
        <v>7</v>
      </c>
      <c r="N1225" s="521">
        <v>2</v>
      </c>
      <c r="O1225" s="521"/>
      <c r="P1225" s="521">
        <v>372</v>
      </c>
      <c r="Q1225" s="521" t="s">
        <v>251</v>
      </c>
      <c r="R1225" s="803">
        <v>43</v>
      </c>
      <c r="S1225" s="638">
        <f t="shared" ref="S1225:T1225" si="1010">S650</f>
        <v>92000000</v>
      </c>
      <c r="T1225" s="638">
        <f t="shared" si="1010"/>
        <v>82137169</v>
      </c>
      <c r="U1225" s="638">
        <f>U650+U640</f>
        <v>20000000</v>
      </c>
      <c r="V1225" s="638">
        <f t="shared" ref="V1225:W1225" si="1011">V650+V640</f>
        <v>0</v>
      </c>
      <c r="W1225" s="638">
        <f t="shared" si="1011"/>
        <v>0</v>
      </c>
    </row>
    <row r="1226" spans="2:23" ht="15" hidden="1" customHeight="1" x14ac:dyDescent="0.25">
      <c r="B1226" s="514" t="s">
        <v>105</v>
      </c>
      <c r="C1226" s="514">
        <v>20</v>
      </c>
      <c r="D1226" s="476"/>
      <c r="E1226" s="511"/>
      <c r="F1226" s="511"/>
      <c r="G1226" s="511"/>
      <c r="H1226" s="511"/>
      <c r="I1226" s="489"/>
      <c r="J1226" s="521"/>
      <c r="K1226" s="521"/>
      <c r="L1226" s="521">
        <v>3</v>
      </c>
      <c r="M1226" s="521">
        <v>7</v>
      </c>
      <c r="N1226" s="521">
        <v>2</v>
      </c>
      <c r="O1226" s="521"/>
      <c r="P1226" s="521">
        <v>372</v>
      </c>
      <c r="Q1226" s="521" t="s">
        <v>251</v>
      </c>
      <c r="R1226" s="738">
        <v>52</v>
      </c>
      <c r="S1226" s="638">
        <f t="shared" ref="S1226:T1226" si="1012">S652</f>
        <v>0</v>
      </c>
      <c r="T1226" s="638">
        <f t="shared" si="1012"/>
        <v>0</v>
      </c>
      <c r="U1226" s="638">
        <f>U652</f>
        <v>0</v>
      </c>
      <c r="V1226" s="638">
        <f t="shared" ref="V1226:W1226" si="1013">V652</f>
        <v>0</v>
      </c>
      <c r="W1226" s="638">
        <f t="shared" si="1013"/>
        <v>0</v>
      </c>
    </row>
    <row r="1227" spans="2:23" ht="15" hidden="1" customHeight="1" x14ac:dyDescent="0.25">
      <c r="B1227" s="518" t="s">
        <v>105</v>
      </c>
      <c r="C1227" s="518"/>
      <c r="D1227" s="476"/>
      <c r="E1227" s="511"/>
      <c r="F1227" s="511"/>
      <c r="G1227" s="511"/>
      <c r="H1227" s="511"/>
      <c r="I1227" s="489"/>
      <c r="J1227" s="476" t="s">
        <v>201</v>
      </c>
      <c r="K1227" s="476"/>
      <c r="L1227" s="507">
        <v>3</v>
      </c>
      <c r="M1227" s="507">
        <v>7</v>
      </c>
      <c r="N1227" s="507">
        <v>2</v>
      </c>
      <c r="O1227" s="539"/>
      <c r="P1227" s="539">
        <v>372</v>
      </c>
      <c r="Q1227" s="539" t="s">
        <v>251</v>
      </c>
      <c r="R1227" s="507">
        <v>11</v>
      </c>
      <c r="S1227" s="638">
        <f>S1222+S1224</f>
        <v>1300000</v>
      </c>
      <c r="T1227" s="638">
        <f t="shared" ref="T1227" si="1014">T1222+T1224</f>
        <v>695659</v>
      </c>
      <c r="U1227" s="638">
        <f>U1222+U1224</f>
        <v>18800000</v>
      </c>
      <c r="V1227" s="638">
        <f t="shared" ref="V1227:W1227" si="1015">V1222+V1224</f>
        <v>36300000</v>
      </c>
      <c r="W1227" s="638">
        <f t="shared" si="1015"/>
        <v>36300000</v>
      </c>
    </row>
    <row r="1228" spans="2:23" ht="15" hidden="1" customHeight="1" x14ac:dyDescent="0.25">
      <c r="B1228" s="518" t="s">
        <v>105</v>
      </c>
      <c r="C1228" s="518"/>
      <c r="D1228" s="476"/>
      <c r="E1228" s="511"/>
      <c r="F1228" s="511"/>
      <c r="G1228" s="511"/>
      <c r="H1228" s="511"/>
      <c r="I1228" s="489"/>
      <c r="J1228" s="476" t="s">
        <v>201</v>
      </c>
      <c r="K1228" s="476"/>
      <c r="L1228" s="507">
        <v>3</v>
      </c>
      <c r="M1228" s="507">
        <v>7</v>
      </c>
      <c r="N1228" s="507">
        <v>2</v>
      </c>
      <c r="O1228" s="539"/>
      <c r="P1228" s="539">
        <v>372</v>
      </c>
      <c r="Q1228" s="539" t="s">
        <v>251</v>
      </c>
      <c r="R1228" s="803">
        <v>43</v>
      </c>
      <c r="S1228" s="638">
        <f>S1223+S1225</f>
        <v>92500000</v>
      </c>
      <c r="T1228" s="638">
        <f t="shared" ref="T1228" si="1016">T1223+T1225</f>
        <v>82457169</v>
      </c>
      <c r="U1228" s="638">
        <f>U1223+U1225</f>
        <v>20500000</v>
      </c>
      <c r="V1228" s="638">
        <f t="shared" ref="V1228:W1228" si="1017">V1223+V1225</f>
        <v>0</v>
      </c>
      <c r="W1228" s="638">
        <f t="shared" si="1017"/>
        <v>0</v>
      </c>
    </row>
    <row r="1229" spans="2:23" ht="15" hidden="1" customHeight="1" x14ac:dyDescent="0.25">
      <c r="B1229" s="518" t="s">
        <v>105</v>
      </c>
      <c r="C1229" s="518"/>
      <c r="D1229" s="476"/>
      <c r="E1229" s="511"/>
      <c r="F1229" s="511"/>
      <c r="G1229" s="511"/>
      <c r="H1229" s="511"/>
      <c r="I1229" s="489"/>
      <c r="J1229" s="476" t="s">
        <v>201</v>
      </c>
      <c r="K1229" s="476"/>
      <c r="L1229" s="507">
        <v>3</v>
      </c>
      <c r="M1229" s="507">
        <v>7</v>
      </c>
      <c r="N1229" s="507">
        <v>2</v>
      </c>
      <c r="O1229" s="539"/>
      <c r="P1229" s="539">
        <v>372</v>
      </c>
      <c r="Q1229" s="539" t="s">
        <v>251</v>
      </c>
      <c r="R1229" s="738">
        <v>52</v>
      </c>
      <c r="S1229" s="638">
        <f>S1226</f>
        <v>0</v>
      </c>
      <c r="T1229" s="638">
        <f t="shared" ref="T1229" si="1018">T1226</f>
        <v>0</v>
      </c>
      <c r="U1229" s="638">
        <f>U1226</f>
        <v>0</v>
      </c>
      <c r="V1229" s="638">
        <f t="shared" ref="V1229:W1229" si="1019">V1226</f>
        <v>0</v>
      </c>
      <c r="W1229" s="638">
        <f t="shared" si="1019"/>
        <v>0</v>
      </c>
    </row>
    <row r="1230" spans="2:23" ht="15" hidden="1" customHeight="1" x14ac:dyDescent="0.25">
      <c r="B1230" s="518"/>
      <c r="C1230" s="518"/>
      <c r="D1230" s="476"/>
      <c r="E1230" s="511"/>
      <c r="F1230" s="511"/>
      <c r="G1230" s="511"/>
      <c r="H1230" s="511"/>
      <c r="I1230" s="489"/>
      <c r="J1230" s="476" t="s">
        <v>202</v>
      </c>
      <c r="K1230" s="476"/>
      <c r="L1230" s="541">
        <v>3</v>
      </c>
      <c r="M1230" s="541">
        <v>7</v>
      </c>
      <c r="N1230" s="541">
        <v>2</v>
      </c>
      <c r="O1230" s="541"/>
      <c r="P1230" s="541">
        <v>372</v>
      </c>
      <c r="Q1230" s="541" t="s">
        <v>251</v>
      </c>
      <c r="R1230" s="541"/>
      <c r="S1230" s="615">
        <f>S1227+S1228+S1229</f>
        <v>93800000</v>
      </c>
      <c r="T1230" s="615">
        <f t="shared" ref="T1230" si="1020">T1227+T1228+T1229</f>
        <v>83152828</v>
      </c>
      <c r="U1230" s="615">
        <f>U1227+U1228+U1229</f>
        <v>39300000</v>
      </c>
      <c r="V1230" s="615">
        <f t="shared" ref="V1230:W1230" si="1021">V1227+V1228+V1229</f>
        <v>36300000</v>
      </c>
      <c r="W1230" s="615">
        <f t="shared" si="1021"/>
        <v>36300000</v>
      </c>
    </row>
    <row r="1231" spans="2:23" ht="15" hidden="1" customHeight="1" x14ac:dyDescent="0.25">
      <c r="B1231" s="518"/>
      <c r="C1231" s="518"/>
      <c r="D1231" s="476"/>
      <c r="E1231" s="511"/>
      <c r="F1231" s="511"/>
      <c r="G1231" s="511"/>
      <c r="H1231" s="511"/>
      <c r="I1231" s="489"/>
      <c r="J1231" s="476" t="s">
        <v>98</v>
      </c>
      <c r="K1231" s="476"/>
      <c r="L1231" s="541">
        <v>3</v>
      </c>
      <c r="M1231" s="541">
        <v>7</v>
      </c>
      <c r="N1231" s="541"/>
      <c r="O1231" s="541"/>
      <c r="P1231" s="541"/>
      <c r="Q1231" s="541"/>
      <c r="R1231" s="541"/>
      <c r="S1231" s="615">
        <f>S1227</f>
        <v>1300000</v>
      </c>
      <c r="T1231" s="615">
        <f t="shared" ref="T1231" si="1022">T1227</f>
        <v>695659</v>
      </c>
      <c r="U1231" s="615">
        <f>U1227</f>
        <v>18800000</v>
      </c>
      <c r="V1231" s="615">
        <f t="shared" ref="V1231:W1231" si="1023">V1227</f>
        <v>36300000</v>
      </c>
      <c r="W1231" s="615">
        <f t="shared" si="1023"/>
        <v>36300000</v>
      </c>
    </row>
    <row r="1232" spans="2:23" ht="21" hidden="1" customHeight="1" x14ac:dyDescent="0.25">
      <c r="B1232" s="509" t="s">
        <v>105</v>
      </c>
      <c r="C1232" s="509" t="s">
        <v>5</v>
      </c>
      <c r="D1232" s="510"/>
      <c r="E1232" s="511"/>
      <c r="F1232" s="511"/>
      <c r="G1232" s="511"/>
      <c r="H1232" s="511"/>
      <c r="I1232" s="489"/>
      <c r="J1232" s="512"/>
      <c r="K1232" s="512"/>
      <c r="L1232" s="504">
        <v>3</v>
      </c>
      <c r="M1232" s="504">
        <v>8</v>
      </c>
      <c r="N1232" s="504">
        <v>1</v>
      </c>
      <c r="O1232" s="512"/>
      <c r="P1232" s="512">
        <v>381</v>
      </c>
      <c r="Q1232" s="524" t="s">
        <v>210</v>
      </c>
      <c r="R1232" s="483">
        <v>11</v>
      </c>
      <c r="S1232" s="562">
        <f>S126</f>
        <v>80000</v>
      </c>
      <c r="T1232" s="707">
        <f>T126</f>
        <v>0</v>
      </c>
      <c r="U1232" s="707">
        <f>U126</f>
        <v>80000</v>
      </c>
      <c r="V1232" s="707">
        <f t="shared" ref="V1232:W1232" si="1024">V126</f>
        <v>80000</v>
      </c>
      <c r="W1232" s="707">
        <f t="shared" si="1024"/>
        <v>80000</v>
      </c>
    </row>
    <row r="1233" spans="2:23" ht="21" hidden="1" customHeight="1" x14ac:dyDescent="0.25">
      <c r="B1233" s="509" t="s">
        <v>105</v>
      </c>
      <c r="C1233" s="509" t="s">
        <v>5</v>
      </c>
      <c r="D1233" s="510"/>
      <c r="E1233" s="511"/>
      <c r="F1233" s="511"/>
      <c r="G1233" s="511"/>
      <c r="H1233" s="511"/>
      <c r="I1233" s="489"/>
      <c r="J1233" s="512"/>
      <c r="K1233" s="512"/>
      <c r="L1233" s="504">
        <v>3</v>
      </c>
      <c r="M1233" s="504">
        <v>8</v>
      </c>
      <c r="N1233" s="504">
        <v>1</v>
      </c>
      <c r="O1233" s="512"/>
      <c r="P1233" s="512">
        <v>381</v>
      </c>
      <c r="Q1233" s="524" t="s">
        <v>210</v>
      </c>
      <c r="R1233" s="491">
        <v>43</v>
      </c>
      <c r="S1233" s="562">
        <f>S229</f>
        <v>0</v>
      </c>
      <c r="T1233" s="707">
        <f>T229</f>
        <v>0</v>
      </c>
      <c r="U1233" s="707">
        <f>U229</f>
        <v>0</v>
      </c>
      <c r="V1233" s="707">
        <f t="shared" ref="V1233:W1233" si="1025">V229</f>
        <v>0</v>
      </c>
      <c r="W1233" s="707">
        <f t="shared" si="1025"/>
        <v>0</v>
      </c>
    </row>
    <row r="1234" spans="2:23" ht="15" hidden="1" customHeight="1" x14ac:dyDescent="0.25">
      <c r="B1234" s="518" t="s">
        <v>105</v>
      </c>
      <c r="C1234" s="518"/>
      <c r="D1234" s="476"/>
      <c r="E1234" s="511"/>
      <c r="F1234" s="511"/>
      <c r="G1234" s="511"/>
      <c r="H1234" s="511"/>
      <c r="I1234" s="489"/>
      <c r="J1234" s="476" t="s">
        <v>201</v>
      </c>
      <c r="K1234" s="476"/>
      <c r="L1234" s="477">
        <v>3</v>
      </c>
      <c r="M1234" s="477">
        <v>8</v>
      </c>
      <c r="N1234" s="477">
        <v>1</v>
      </c>
      <c r="O1234" s="476"/>
      <c r="P1234" s="476">
        <v>381</v>
      </c>
      <c r="Q1234" s="527" t="s">
        <v>210</v>
      </c>
      <c r="R1234" s="483">
        <v>11</v>
      </c>
      <c r="S1234" s="479">
        <f>S1232</f>
        <v>80000</v>
      </c>
      <c r="T1234" s="479">
        <f t="shared" ref="T1234" si="1026">T1232</f>
        <v>0</v>
      </c>
      <c r="U1234" s="479">
        <f t="shared" ref="U1234" si="1027">U1232</f>
        <v>80000</v>
      </c>
      <c r="V1234" s="479">
        <f t="shared" ref="V1234" si="1028">V1232</f>
        <v>80000</v>
      </c>
      <c r="W1234" s="479">
        <f t="shared" ref="W1234" si="1029">W1232</f>
        <v>80000</v>
      </c>
    </row>
    <row r="1235" spans="2:23" ht="15" hidden="1" customHeight="1" x14ac:dyDescent="0.25">
      <c r="B1235" s="518" t="s">
        <v>105</v>
      </c>
      <c r="C1235" s="518"/>
      <c r="D1235" s="510"/>
      <c r="E1235" s="511"/>
      <c r="F1235" s="511"/>
      <c r="G1235" s="511"/>
      <c r="H1235" s="511"/>
      <c r="I1235" s="489"/>
      <c r="J1235" s="476" t="s">
        <v>201</v>
      </c>
      <c r="K1235" s="476"/>
      <c r="L1235" s="477">
        <v>3</v>
      </c>
      <c r="M1235" s="477">
        <v>8</v>
      </c>
      <c r="N1235" s="477">
        <v>1</v>
      </c>
      <c r="O1235" s="476"/>
      <c r="P1235" s="476">
        <v>381</v>
      </c>
      <c r="Q1235" s="527" t="s">
        <v>210</v>
      </c>
      <c r="R1235" s="491">
        <v>43</v>
      </c>
      <c r="S1235" s="479">
        <f>S1233</f>
        <v>0</v>
      </c>
      <c r="T1235" s="479">
        <f t="shared" ref="T1235" si="1030">T1233</f>
        <v>0</v>
      </c>
      <c r="U1235" s="479">
        <f t="shared" ref="U1235" si="1031">U1233</f>
        <v>0</v>
      </c>
      <c r="V1235" s="479">
        <f t="shared" ref="V1235" si="1032">V1233</f>
        <v>0</v>
      </c>
      <c r="W1235" s="479">
        <f t="shared" ref="W1235" si="1033">W1233</f>
        <v>0</v>
      </c>
    </row>
    <row r="1236" spans="2:23" ht="15" hidden="1" customHeight="1" x14ac:dyDescent="0.25">
      <c r="B1236" s="518"/>
      <c r="C1236" s="518"/>
      <c r="D1236" s="476"/>
      <c r="E1236" s="511"/>
      <c r="F1236" s="511"/>
      <c r="G1236" s="511"/>
      <c r="H1236" s="511"/>
      <c r="I1236" s="489"/>
      <c r="J1236" s="476" t="s">
        <v>202</v>
      </c>
      <c r="K1236" s="476"/>
      <c r="L1236" s="481">
        <v>3</v>
      </c>
      <c r="M1236" s="481">
        <v>8</v>
      </c>
      <c r="N1236" s="481">
        <v>1</v>
      </c>
      <c r="O1236" s="519"/>
      <c r="P1236" s="519">
        <v>381</v>
      </c>
      <c r="Q1236" s="528" t="s">
        <v>210</v>
      </c>
      <c r="R1236" s="484"/>
      <c r="S1236" s="503">
        <f>S1234+S1235</f>
        <v>80000</v>
      </c>
      <c r="T1236" s="503">
        <f t="shared" ref="T1236" si="1034">T1234+T1235</f>
        <v>0</v>
      </c>
      <c r="U1236" s="503">
        <f t="shared" ref="U1236:W1236" si="1035">U1234+U1235</f>
        <v>80000</v>
      </c>
      <c r="V1236" s="503">
        <f t="shared" si="1035"/>
        <v>80000</v>
      </c>
      <c r="W1236" s="503">
        <f t="shared" si="1035"/>
        <v>80000</v>
      </c>
    </row>
    <row r="1237" spans="2:23" ht="15" hidden="1" customHeight="1" x14ac:dyDescent="0.25">
      <c r="B1237" s="518"/>
      <c r="C1237" s="518"/>
      <c r="D1237" s="476"/>
      <c r="E1237" s="511"/>
      <c r="F1237" s="511"/>
      <c r="G1237" s="511"/>
      <c r="H1237" s="511"/>
      <c r="I1237" s="489"/>
      <c r="J1237" s="476" t="s">
        <v>98</v>
      </c>
      <c r="K1237" s="476"/>
      <c r="L1237" s="481">
        <v>3</v>
      </c>
      <c r="M1237" s="481">
        <v>8</v>
      </c>
      <c r="N1237" s="481"/>
      <c r="O1237" s="519"/>
      <c r="P1237" s="519"/>
      <c r="Q1237" s="528"/>
      <c r="R1237" s="484"/>
      <c r="S1237" s="503">
        <f>S1234</f>
        <v>80000</v>
      </c>
      <c r="T1237" s="503">
        <f t="shared" ref="T1237" si="1036">T1234</f>
        <v>0</v>
      </c>
      <c r="U1237" s="503">
        <f>U1234</f>
        <v>80000</v>
      </c>
      <c r="V1237" s="503">
        <f t="shared" ref="V1237" si="1037">V1234</f>
        <v>80000</v>
      </c>
      <c r="W1237" s="503">
        <f t="shared" ref="W1237" si="1038">W1234</f>
        <v>80000</v>
      </c>
    </row>
    <row r="1238" spans="2:23" ht="21" hidden="1" customHeight="1" x14ac:dyDescent="0.25">
      <c r="B1238" s="509" t="s">
        <v>105</v>
      </c>
      <c r="C1238" s="509" t="s">
        <v>5</v>
      </c>
      <c r="D1238" s="476"/>
      <c r="E1238" s="511"/>
      <c r="F1238" s="511"/>
      <c r="G1238" s="511"/>
      <c r="H1238" s="511"/>
      <c r="I1238" s="489"/>
      <c r="J1238" s="512"/>
      <c r="K1238" s="512"/>
      <c r="L1238" s="504">
        <v>3</v>
      </c>
      <c r="M1238" s="504">
        <v>8</v>
      </c>
      <c r="N1238" s="504">
        <v>3</v>
      </c>
      <c r="O1238" s="512"/>
      <c r="P1238" s="548">
        <v>383</v>
      </c>
      <c r="Q1238" s="548" t="s">
        <v>283</v>
      </c>
      <c r="R1238" s="489">
        <v>11</v>
      </c>
      <c r="S1238" s="490">
        <f>S84</f>
        <v>100000</v>
      </c>
      <c r="T1238" s="490">
        <f>T84</f>
        <v>100000</v>
      </c>
      <c r="U1238" s="490">
        <f>U84</f>
        <v>50000</v>
      </c>
      <c r="V1238" s="490">
        <f t="shared" ref="V1238:W1238" si="1039">V84</f>
        <v>50000</v>
      </c>
      <c r="W1238" s="490">
        <f t="shared" si="1039"/>
        <v>50000</v>
      </c>
    </row>
    <row r="1239" spans="2:23" ht="21" hidden="1" customHeight="1" x14ac:dyDescent="0.25">
      <c r="B1239" s="509"/>
      <c r="C1239" s="509" t="s">
        <v>5</v>
      </c>
      <c r="D1239" s="476"/>
      <c r="E1239" s="511"/>
      <c r="F1239" s="511"/>
      <c r="G1239" s="511"/>
      <c r="H1239" s="511"/>
      <c r="I1239" s="489"/>
      <c r="J1239" s="512"/>
      <c r="K1239" s="512"/>
      <c r="L1239" s="504">
        <v>3</v>
      </c>
      <c r="M1239" s="504">
        <v>8</v>
      </c>
      <c r="N1239" s="504">
        <v>3</v>
      </c>
      <c r="O1239" s="512"/>
      <c r="P1239" s="548">
        <v>383</v>
      </c>
      <c r="Q1239" s="548" t="s">
        <v>283</v>
      </c>
      <c r="R1239" s="491">
        <v>43</v>
      </c>
      <c r="S1239" s="490">
        <f>S217</f>
        <v>0</v>
      </c>
      <c r="T1239" s="490">
        <f>T217</f>
        <v>888066</v>
      </c>
      <c r="U1239" s="490">
        <f>U217</f>
        <v>1200000</v>
      </c>
      <c r="V1239" s="490">
        <f t="shared" ref="V1239:W1239" si="1040">V217</f>
        <v>1200000</v>
      </c>
      <c r="W1239" s="490">
        <f t="shared" si="1040"/>
        <v>1200000</v>
      </c>
    </row>
    <row r="1240" spans="2:23" ht="15" hidden="1" customHeight="1" x14ac:dyDescent="0.25">
      <c r="B1240" s="518" t="s">
        <v>105</v>
      </c>
      <c r="C1240" s="518"/>
      <c r="D1240" s="476"/>
      <c r="E1240" s="511"/>
      <c r="F1240" s="511"/>
      <c r="G1240" s="511"/>
      <c r="H1240" s="511"/>
      <c r="I1240" s="489"/>
      <c r="J1240" s="476" t="s">
        <v>201</v>
      </c>
      <c r="K1240" s="510"/>
      <c r="L1240" s="477">
        <v>3</v>
      </c>
      <c r="M1240" s="477">
        <v>8</v>
      </c>
      <c r="N1240" s="477">
        <v>3</v>
      </c>
      <c r="O1240" s="510"/>
      <c r="P1240" s="476">
        <v>383</v>
      </c>
      <c r="Q1240" s="550" t="s">
        <v>283</v>
      </c>
      <c r="R1240" s="489">
        <v>11</v>
      </c>
      <c r="S1240" s="490">
        <f t="shared" ref="S1240:T1240" si="1041">S1238</f>
        <v>100000</v>
      </c>
      <c r="T1240" s="490">
        <f t="shared" si="1041"/>
        <v>100000</v>
      </c>
      <c r="U1240" s="490">
        <f t="shared" ref="U1240" si="1042">U1238</f>
        <v>50000</v>
      </c>
      <c r="V1240" s="490">
        <f t="shared" ref="V1240" si="1043">V1238</f>
        <v>50000</v>
      </c>
      <c r="W1240" s="490">
        <f t="shared" ref="W1240" si="1044">W1238</f>
        <v>50000</v>
      </c>
    </row>
    <row r="1241" spans="2:23" ht="15" hidden="1" customHeight="1" x14ac:dyDescent="0.25">
      <c r="B1241" s="518"/>
      <c r="C1241" s="518"/>
      <c r="D1241" s="476"/>
      <c r="E1241" s="511"/>
      <c r="F1241" s="511"/>
      <c r="G1241" s="511"/>
      <c r="H1241" s="511"/>
      <c r="I1241" s="489"/>
      <c r="J1241" s="476" t="s">
        <v>201</v>
      </c>
      <c r="K1241" s="510"/>
      <c r="L1241" s="477">
        <v>3</v>
      </c>
      <c r="M1241" s="477">
        <v>8</v>
      </c>
      <c r="N1241" s="477">
        <v>3</v>
      </c>
      <c r="O1241" s="510"/>
      <c r="P1241" s="476">
        <v>383</v>
      </c>
      <c r="Q1241" s="550" t="s">
        <v>283</v>
      </c>
      <c r="R1241" s="491">
        <v>43</v>
      </c>
      <c r="S1241" s="490">
        <f>S1239</f>
        <v>0</v>
      </c>
      <c r="T1241" s="490">
        <f t="shared" ref="T1241" si="1045">T1239</f>
        <v>888066</v>
      </c>
      <c r="U1241" s="490">
        <f t="shared" ref="U1241" si="1046">U1239</f>
        <v>1200000</v>
      </c>
      <c r="V1241" s="490">
        <f t="shared" ref="V1241" si="1047">V1239</f>
        <v>1200000</v>
      </c>
      <c r="W1241" s="490">
        <f t="shared" ref="W1241" si="1048">W1239</f>
        <v>1200000</v>
      </c>
    </row>
    <row r="1242" spans="2:23" ht="15" hidden="1" customHeight="1" x14ac:dyDescent="0.25">
      <c r="B1242" s="518"/>
      <c r="C1242" s="518"/>
      <c r="D1242" s="476"/>
      <c r="E1242" s="511"/>
      <c r="F1242" s="511"/>
      <c r="G1242" s="511"/>
      <c r="H1242" s="511"/>
      <c r="I1242" s="489"/>
      <c r="J1242" s="476" t="s">
        <v>202</v>
      </c>
      <c r="K1242" s="510"/>
      <c r="L1242" s="481">
        <v>3</v>
      </c>
      <c r="M1242" s="481">
        <v>8</v>
      </c>
      <c r="N1242" s="481">
        <v>3</v>
      </c>
      <c r="O1242" s="503"/>
      <c r="P1242" s="519">
        <v>383</v>
      </c>
      <c r="Q1242" s="528" t="s">
        <v>283</v>
      </c>
      <c r="R1242" s="503"/>
      <c r="S1242" s="503">
        <f>S1240+S1241</f>
        <v>100000</v>
      </c>
      <c r="T1242" s="503">
        <f t="shared" ref="T1242" si="1049">T1240+T1241</f>
        <v>988066</v>
      </c>
      <c r="U1242" s="503">
        <f t="shared" ref="U1242" si="1050">U1240+U1241</f>
        <v>1250000</v>
      </c>
      <c r="V1242" s="503">
        <f t="shared" ref="V1242" si="1051">V1240+V1241</f>
        <v>1250000</v>
      </c>
      <c r="W1242" s="503">
        <f t="shared" ref="W1242" si="1052">W1240+W1241</f>
        <v>1250000</v>
      </c>
    </row>
    <row r="1243" spans="2:23" ht="15" hidden="1" customHeight="1" x14ac:dyDescent="0.25">
      <c r="B1243" s="518"/>
      <c r="C1243" s="518"/>
      <c r="D1243" s="476"/>
      <c r="E1243" s="511"/>
      <c r="F1243" s="511"/>
      <c r="G1243" s="511"/>
      <c r="H1243" s="511"/>
      <c r="I1243" s="489"/>
      <c r="J1243" s="476" t="s">
        <v>98</v>
      </c>
      <c r="K1243" s="510"/>
      <c r="L1243" s="481">
        <v>3</v>
      </c>
      <c r="M1243" s="481">
        <v>8</v>
      </c>
      <c r="N1243" s="481"/>
      <c r="O1243" s="503"/>
      <c r="P1243" s="519"/>
      <c r="Q1243" s="528"/>
      <c r="R1243" s="503"/>
      <c r="S1243" s="503">
        <f t="shared" ref="S1243:T1243" si="1053">S1240</f>
        <v>100000</v>
      </c>
      <c r="T1243" s="503">
        <f t="shared" si="1053"/>
        <v>100000</v>
      </c>
      <c r="U1243" s="503">
        <f>U1240</f>
        <v>50000</v>
      </c>
      <c r="V1243" s="503">
        <f t="shared" ref="V1243" si="1054">V1240</f>
        <v>50000</v>
      </c>
      <c r="W1243" s="503">
        <f t="shared" ref="W1243" si="1055">W1240</f>
        <v>50000</v>
      </c>
    </row>
    <row r="1244" spans="2:23" ht="21" hidden="1" customHeight="1" x14ac:dyDescent="0.25">
      <c r="B1244" s="509" t="s">
        <v>105</v>
      </c>
      <c r="C1244" s="509" t="s">
        <v>5</v>
      </c>
      <c r="D1244" s="476"/>
      <c r="E1244" s="511"/>
      <c r="F1244" s="511"/>
      <c r="G1244" s="511"/>
      <c r="H1244" s="511"/>
      <c r="I1244" s="489"/>
      <c r="J1244" s="512"/>
      <c r="K1244" s="512"/>
      <c r="L1244" s="504">
        <v>3</v>
      </c>
      <c r="M1244" s="504">
        <v>8</v>
      </c>
      <c r="N1244" s="504">
        <v>4</v>
      </c>
      <c r="O1244" s="512"/>
      <c r="P1244" s="548">
        <v>384</v>
      </c>
      <c r="Q1244" s="548" t="s">
        <v>303</v>
      </c>
      <c r="R1244" s="810">
        <v>563</v>
      </c>
      <c r="S1244" s="490">
        <f>S361</f>
        <v>152000000</v>
      </c>
      <c r="T1244" s="490">
        <f>T361</f>
        <v>0</v>
      </c>
      <c r="U1244" s="490">
        <f>U361</f>
        <v>0</v>
      </c>
      <c r="V1244" s="490">
        <f t="shared" ref="V1244:W1244" si="1056">V361</f>
        <v>0</v>
      </c>
      <c r="W1244" s="490">
        <f t="shared" si="1056"/>
        <v>0</v>
      </c>
    </row>
    <row r="1245" spans="2:23" ht="25.5" hidden="1" customHeight="1" x14ac:dyDescent="0.25">
      <c r="B1245" s="518" t="s">
        <v>105</v>
      </c>
      <c r="C1245" s="518"/>
      <c r="D1245" s="476"/>
      <c r="E1245" s="511"/>
      <c r="F1245" s="511"/>
      <c r="G1245" s="511"/>
      <c r="H1245" s="511"/>
      <c r="I1245" s="489"/>
      <c r="J1245" s="476" t="s">
        <v>201</v>
      </c>
      <c r="K1245" s="510"/>
      <c r="L1245" s="477">
        <v>3</v>
      </c>
      <c r="M1245" s="477">
        <v>8</v>
      </c>
      <c r="N1245" s="477">
        <v>4</v>
      </c>
      <c r="O1245" s="490"/>
      <c r="P1245" s="476">
        <v>384</v>
      </c>
      <c r="Q1245" s="527" t="s">
        <v>303</v>
      </c>
      <c r="R1245" s="810">
        <v>563</v>
      </c>
      <c r="S1245" s="490">
        <f>S1244</f>
        <v>152000000</v>
      </c>
      <c r="T1245" s="490">
        <f t="shared" ref="T1245" si="1057">T1244</f>
        <v>0</v>
      </c>
      <c r="U1245" s="490">
        <f t="shared" ref="U1245" si="1058">U1244</f>
        <v>0</v>
      </c>
      <c r="V1245" s="490">
        <f t="shared" ref="V1245" si="1059">V1244</f>
        <v>0</v>
      </c>
      <c r="W1245" s="490">
        <f t="shared" ref="W1245" si="1060">W1244</f>
        <v>0</v>
      </c>
    </row>
    <row r="1246" spans="2:23" ht="25.5" hidden="1" customHeight="1" x14ac:dyDescent="0.25">
      <c r="B1246" s="518"/>
      <c r="C1246" s="518"/>
      <c r="D1246" s="476"/>
      <c r="E1246" s="511"/>
      <c r="F1246" s="511"/>
      <c r="G1246" s="511"/>
      <c r="H1246" s="511"/>
      <c r="I1246" s="489"/>
      <c r="J1246" s="476" t="s">
        <v>202</v>
      </c>
      <c r="K1246" s="510"/>
      <c r="L1246" s="481">
        <v>3</v>
      </c>
      <c r="M1246" s="481">
        <v>8</v>
      </c>
      <c r="N1246" s="481">
        <v>4</v>
      </c>
      <c r="O1246" s="503"/>
      <c r="P1246" s="519">
        <v>384</v>
      </c>
      <c r="Q1246" s="528" t="s">
        <v>303</v>
      </c>
      <c r="R1246" s="484"/>
      <c r="S1246" s="503">
        <f>S1245</f>
        <v>152000000</v>
      </c>
      <c r="T1246" s="503">
        <f t="shared" ref="T1246" si="1061">T1245</f>
        <v>0</v>
      </c>
      <c r="U1246" s="503">
        <f t="shared" ref="U1246" si="1062">U1245</f>
        <v>0</v>
      </c>
      <c r="V1246" s="503">
        <f t="shared" ref="V1246" si="1063">V1245</f>
        <v>0</v>
      </c>
      <c r="W1246" s="503">
        <f t="shared" ref="W1246" si="1064">W1245</f>
        <v>0</v>
      </c>
    </row>
    <row r="1247" spans="2:23" ht="21" hidden="1" customHeight="1" x14ac:dyDescent="0.25">
      <c r="B1247" s="509" t="s">
        <v>105</v>
      </c>
      <c r="C1247" s="509" t="s">
        <v>5</v>
      </c>
      <c r="D1247" s="510"/>
      <c r="E1247" s="511"/>
      <c r="F1247" s="511"/>
      <c r="G1247" s="511"/>
      <c r="H1247" s="511"/>
      <c r="I1247" s="489"/>
      <c r="J1247" s="512"/>
      <c r="K1247" s="512"/>
      <c r="L1247" s="504">
        <v>4</v>
      </c>
      <c r="M1247" s="504">
        <v>1</v>
      </c>
      <c r="N1247" s="504">
        <v>2</v>
      </c>
      <c r="O1247" s="512"/>
      <c r="P1247" s="523">
        <v>412</v>
      </c>
      <c r="Q1247" s="548" t="s">
        <v>211</v>
      </c>
      <c r="R1247" s="483">
        <v>11</v>
      </c>
      <c r="S1247" s="562">
        <f>S274+S283+S179</f>
        <v>100000</v>
      </c>
      <c r="T1247" s="707">
        <f>T274+T283+T179</f>
        <v>15716</v>
      </c>
      <c r="U1247" s="707">
        <f>U274+U283+U179</f>
        <v>100000</v>
      </c>
      <c r="V1247" s="707">
        <f t="shared" ref="V1247:W1247" si="1065">V274+V283+V179</f>
        <v>100000</v>
      </c>
      <c r="W1247" s="707">
        <f t="shared" si="1065"/>
        <v>100000</v>
      </c>
    </row>
    <row r="1248" spans="2:23" ht="21" hidden="1" customHeight="1" x14ac:dyDescent="0.25">
      <c r="B1248" s="509" t="s">
        <v>105</v>
      </c>
      <c r="C1248" s="509" t="s">
        <v>5</v>
      </c>
      <c r="D1248" s="510"/>
      <c r="E1248" s="511"/>
      <c r="F1248" s="511"/>
      <c r="G1248" s="511"/>
      <c r="H1248" s="511"/>
      <c r="I1248" s="489"/>
      <c r="J1248" s="512"/>
      <c r="K1248" s="512"/>
      <c r="L1248" s="504">
        <v>4</v>
      </c>
      <c r="M1248" s="504">
        <v>1</v>
      </c>
      <c r="N1248" s="504">
        <v>2</v>
      </c>
      <c r="O1248" s="512"/>
      <c r="P1248" s="523">
        <v>412</v>
      </c>
      <c r="Q1248" s="548" t="s">
        <v>211</v>
      </c>
      <c r="R1248" s="900">
        <v>12</v>
      </c>
      <c r="S1248" s="562">
        <f>S334</f>
        <v>19500</v>
      </c>
      <c r="T1248" s="707">
        <f>T334</f>
        <v>0</v>
      </c>
      <c r="U1248" s="707">
        <f>U334</f>
        <v>12000</v>
      </c>
      <c r="V1248" s="707">
        <f t="shared" ref="V1248:W1248" si="1066">V334</f>
        <v>12000</v>
      </c>
      <c r="W1248" s="707">
        <f t="shared" si="1066"/>
        <v>12000</v>
      </c>
    </row>
    <row r="1249" spans="2:23" ht="21" hidden="1" customHeight="1" x14ac:dyDescent="0.25">
      <c r="B1249" s="509" t="s">
        <v>105</v>
      </c>
      <c r="C1249" s="509" t="s">
        <v>5</v>
      </c>
      <c r="D1249" s="510"/>
      <c r="E1249" s="511"/>
      <c r="F1249" s="511"/>
      <c r="G1249" s="511"/>
      <c r="H1249" s="511"/>
      <c r="I1249" s="489"/>
      <c r="J1249" s="512"/>
      <c r="K1249" s="512"/>
      <c r="L1249" s="504">
        <v>4</v>
      </c>
      <c r="M1249" s="504">
        <v>1</v>
      </c>
      <c r="N1249" s="504">
        <v>2</v>
      </c>
      <c r="O1249" s="512"/>
      <c r="P1249" s="523">
        <v>412</v>
      </c>
      <c r="Q1249" s="548" t="s">
        <v>211</v>
      </c>
      <c r="R1249" s="491">
        <v>43</v>
      </c>
      <c r="S1249" s="562">
        <f>S154+S218+S186</f>
        <v>350000</v>
      </c>
      <c r="T1249" s="707">
        <f>T154+T218+T186</f>
        <v>0</v>
      </c>
      <c r="U1249" s="707">
        <f>U154+U218+U186</f>
        <v>950000</v>
      </c>
      <c r="V1249" s="707">
        <f t="shared" ref="V1249:W1249" si="1067">V154+V218+V186</f>
        <v>150000</v>
      </c>
      <c r="W1249" s="707">
        <f t="shared" si="1067"/>
        <v>150000</v>
      </c>
    </row>
    <row r="1250" spans="2:23" ht="21" hidden="1" customHeight="1" x14ac:dyDescent="0.25">
      <c r="B1250" s="509" t="s">
        <v>105</v>
      </c>
      <c r="C1250" s="509" t="s">
        <v>5</v>
      </c>
      <c r="D1250" s="510"/>
      <c r="E1250" s="511"/>
      <c r="F1250" s="511"/>
      <c r="G1250" s="511"/>
      <c r="H1250" s="511"/>
      <c r="I1250" s="489"/>
      <c r="J1250" s="512"/>
      <c r="K1250" s="512"/>
      <c r="L1250" s="504">
        <v>4</v>
      </c>
      <c r="M1250" s="504">
        <v>1</v>
      </c>
      <c r="N1250" s="504">
        <v>2</v>
      </c>
      <c r="O1250" s="512"/>
      <c r="P1250" s="523">
        <v>412</v>
      </c>
      <c r="Q1250" s="548" t="s">
        <v>211</v>
      </c>
      <c r="R1250" s="901">
        <v>563</v>
      </c>
      <c r="S1250" s="562">
        <f>S362</f>
        <v>110500</v>
      </c>
      <c r="T1250" s="707">
        <f>T362</f>
        <v>0</v>
      </c>
      <c r="U1250" s="707">
        <f>U362</f>
        <v>68000</v>
      </c>
      <c r="V1250" s="707">
        <f t="shared" ref="V1250:W1250" si="1068">V362</f>
        <v>68000</v>
      </c>
      <c r="W1250" s="707">
        <f t="shared" si="1068"/>
        <v>68000</v>
      </c>
    </row>
    <row r="1251" spans="2:23" ht="21" hidden="1" customHeight="1" x14ac:dyDescent="0.25">
      <c r="B1251" s="725" t="s">
        <v>105</v>
      </c>
      <c r="C1251" s="725" t="s">
        <v>275</v>
      </c>
      <c r="D1251" s="510"/>
      <c r="E1251" s="511"/>
      <c r="F1251" s="511"/>
      <c r="G1251" s="511"/>
      <c r="H1251" s="511"/>
      <c r="I1251" s="489"/>
      <c r="J1251" s="726"/>
      <c r="K1251" s="726"/>
      <c r="L1251" s="727">
        <v>4</v>
      </c>
      <c r="M1251" s="727">
        <v>1</v>
      </c>
      <c r="N1251" s="727">
        <v>2</v>
      </c>
      <c r="O1251" s="726"/>
      <c r="P1251" s="731">
        <v>412</v>
      </c>
      <c r="Q1251" s="733" t="s">
        <v>211</v>
      </c>
      <c r="R1251" s="489">
        <v>11</v>
      </c>
      <c r="S1251" s="562">
        <f t="shared" ref="S1251:T1251" si="1069">S420+S447</f>
        <v>120000</v>
      </c>
      <c r="T1251" s="707">
        <f t="shared" si="1069"/>
        <v>0</v>
      </c>
      <c r="U1251" s="707">
        <f>U420+U447</f>
        <v>100000</v>
      </c>
      <c r="V1251" s="707">
        <f t="shared" ref="V1251:W1251" si="1070">V420+V447</f>
        <v>100000</v>
      </c>
      <c r="W1251" s="707">
        <f t="shared" si="1070"/>
        <v>100000</v>
      </c>
    </row>
    <row r="1252" spans="2:23" ht="21" hidden="1" customHeight="1" x14ac:dyDescent="0.25">
      <c r="B1252" s="725" t="s">
        <v>105</v>
      </c>
      <c r="C1252" s="725" t="s">
        <v>275</v>
      </c>
      <c r="D1252" s="510"/>
      <c r="E1252" s="511"/>
      <c r="F1252" s="511"/>
      <c r="G1252" s="511"/>
      <c r="H1252" s="511"/>
      <c r="I1252" s="489"/>
      <c r="J1252" s="726"/>
      <c r="K1252" s="726"/>
      <c r="L1252" s="727">
        <v>4</v>
      </c>
      <c r="M1252" s="727">
        <v>1</v>
      </c>
      <c r="N1252" s="727">
        <v>2</v>
      </c>
      <c r="O1252" s="726"/>
      <c r="P1252" s="731">
        <v>412</v>
      </c>
      <c r="Q1252" s="733" t="s">
        <v>211</v>
      </c>
      <c r="R1252" s="803">
        <v>43</v>
      </c>
      <c r="S1252" s="562">
        <f t="shared" ref="S1252:T1252" si="1071">S458</f>
        <v>50000</v>
      </c>
      <c r="T1252" s="707">
        <f t="shared" si="1071"/>
        <v>0</v>
      </c>
      <c r="U1252" s="707">
        <f>U458</f>
        <v>260000</v>
      </c>
      <c r="V1252" s="707">
        <f t="shared" ref="V1252:W1252" si="1072">V458</f>
        <v>110000</v>
      </c>
      <c r="W1252" s="707">
        <f t="shared" si="1072"/>
        <v>110000</v>
      </c>
    </row>
    <row r="1253" spans="2:23" ht="21" hidden="1" customHeight="1" x14ac:dyDescent="0.25">
      <c r="B1253" s="796" t="s">
        <v>105</v>
      </c>
      <c r="C1253" s="796" t="s">
        <v>289</v>
      </c>
      <c r="D1253" s="510"/>
      <c r="E1253" s="511"/>
      <c r="F1253" s="511"/>
      <c r="G1253" s="511"/>
      <c r="H1253" s="511"/>
      <c r="I1253" s="489"/>
      <c r="J1253" s="797"/>
      <c r="K1253" s="797"/>
      <c r="L1253" s="798">
        <v>4</v>
      </c>
      <c r="M1253" s="798">
        <v>1</v>
      </c>
      <c r="N1253" s="798">
        <v>2</v>
      </c>
      <c r="O1253" s="797"/>
      <c r="P1253" s="804">
        <v>412</v>
      </c>
      <c r="Q1253" s="805" t="s">
        <v>211</v>
      </c>
      <c r="R1253" s="803">
        <v>43</v>
      </c>
      <c r="S1253" s="562">
        <f t="shared" ref="S1253:T1253" si="1073">S516</f>
        <v>0</v>
      </c>
      <c r="T1253" s="707">
        <f t="shared" si="1073"/>
        <v>0</v>
      </c>
      <c r="U1253" s="707">
        <f>U516</f>
        <v>5000</v>
      </c>
      <c r="V1253" s="707">
        <f t="shared" ref="V1253:W1253" si="1074">V516</f>
        <v>5000</v>
      </c>
      <c r="W1253" s="707">
        <f t="shared" si="1074"/>
        <v>5000</v>
      </c>
    </row>
    <row r="1254" spans="2:23" ht="21" hidden="1" customHeight="1" x14ac:dyDescent="0.25">
      <c r="B1254" s="514" t="s">
        <v>105</v>
      </c>
      <c r="C1254" s="514" t="s">
        <v>116</v>
      </c>
      <c r="D1254" s="510"/>
      <c r="E1254" s="511"/>
      <c r="F1254" s="511"/>
      <c r="G1254" s="511"/>
      <c r="H1254" s="511"/>
      <c r="I1254" s="489"/>
      <c r="J1254" s="521"/>
      <c r="K1254" s="521"/>
      <c r="L1254" s="521">
        <v>4</v>
      </c>
      <c r="M1254" s="521">
        <v>1</v>
      </c>
      <c r="N1254" s="521">
        <v>2</v>
      </c>
      <c r="O1254" s="521"/>
      <c r="P1254" s="521">
        <v>412</v>
      </c>
      <c r="Q1254" s="521" t="s">
        <v>211</v>
      </c>
      <c r="R1254" s="902">
        <v>11</v>
      </c>
      <c r="S1254" s="562">
        <f t="shared" ref="S1254:T1254" si="1075">S590</f>
        <v>170000</v>
      </c>
      <c r="T1254" s="707">
        <f t="shared" si="1075"/>
        <v>168531</v>
      </c>
      <c r="U1254" s="707">
        <f>U590</f>
        <v>85000</v>
      </c>
      <c r="V1254" s="707">
        <f t="shared" ref="V1254:W1254" si="1076">V590</f>
        <v>85000</v>
      </c>
      <c r="W1254" s="707">
        <f t="shared" si="1076"/>
        <v>85000</v>
      </c>
    </row>
    <row r="1255" spans="2:23" ht="21" hidden="1" customHeight="1" x14ac:dyDescent="0.25">
      <c r="B1255" s="516" t="s">
        <v>105</v>
      </c>
      <c r="C1255" s="516" t="s">
        <v>150</v>
      </c>
      <c r="D1255" s="510"/>
      <c r="E1255" s="511"/>
      <c r="F1255" s="511"/>
      <c r="G1255" s="511"/>
      <c r="H1255" s="511"/>
      <c r="I1255" s="489"/>
      <c r="J1255" s="517"/>
      <c r="K1255" s="517"/>
      <c r="L1255" s="506">
        <v>4</v>
      </c>
      <c r="M1255" s="506">
        <v>1</v>
      </c>
      <c r="N1255" s="506">
        <v>2</v>
      </c>
      <c r="O1255" s="517"/>
      <c r="P1255" s="531">
        <v>412</v>
      </c>
      <c r="Q1255" s="549" t="s">
        <v>211</v>
      </c>
      <c r="R1255" s="483">
        <v>11</v>
      </c>
      <c r="S1255" s="562">
        <f t="shared" ref="S1255:T1255" si="1077">S778+S837</f>
        <v>2500000</v>
      </c>
      <c r="T1255" s="707">
        <f t="shared" si="1077"/>
        <v>0</v>
      </c>
      <c r="U1255" s="707">
        <f>U778+U837</f>
        <v>2000000</v>
      </c>
      <c r="V1255" s="707">
        <f t="shared" ref="V1255:W1255" si="1078">V778+V837</f>
        <v>2000000</v>
      </c>
      <c r="W1255" s="707">
        <f t="shared" si="1078"/>
        <v>2000000</v>
      </c>
    </row>
    <row r="1256" spans="2:23" ht="21" hidden="1" customHeight="1" x14ac:dyDescent="0.25">
      <c r="B1256" s="516" t="s">
        <v>105</v>
      </c>
      <c r="C1256" s="516" t="s">
        <v>150</v>
      </c>
      <c r="D1256" s="510"/>
      <c r="E1256" s="511"/>
      <c r="F1256" s="511"/>
      <c r="G1256" s="511"/>
      <c r="H1256" s="511"/>
      <c r="I1256" s="489"/>
      <c r="J1256" s="517"/>
      <c r="K1256" s="517"/>
      <c r="L1256" s="506">
        <v>4</v>
      </c>
      <c r="M1256" s="506">
        <v>1</v>
      </c>
      <c r="N1256" s="506">
        <v>2</v>
      </c>
      <c r="O1256" s="517"/>
      <c r="P1256" s="531">
        <v>412</v>
      </c>
      <c r="Q1256" s="549" t="s">
        <v>211</v>
      </c>
      <c r="R1256" s="496">
        <v>13</v>
      </c>
      <c r="S1256" s="562">
        <f t="shared" ref="S1256:T1256" si="1079">S858</f>
        <v>650000</v>
      </c>
      <c r="T1256" s="707">
        <f t="shared" si="1079"/>
        <v>0</v>
      </c>
      <c r="U1256" s="707">
        <f>U858</f>
        <v>150000</v>
      </c>
      <c r="V1256" s="707">
        <f t="shared" ref="V1256" si="1080">V858</f>
        <v>0</v>
      </c>
      <c r="W1256" s="707">
        <f t="shared" ref="W1256" si="1081">W858</f>
        <v>0</v>
      </c>
    </row>
    <row r="1257" spans="2:23" ht="21" hidden="1" customHeight="1" x14ac:dyDescent="0.25">
      <c r="B1257" s="516" t="s">
        <v>105</v>
      </c>
      <c r="C1257" s="516" t="s">
        <v>150</v>
      </c>
      <c r="D1257" s="510"/>
      <c r="E1257" s="511"/>
      <c r="F1257" s="511"/>
      <c r="G1257" s="511"/>
      <c r="H1257" s="511"/>
      <c r="I1257" s="489"/>
      <c r="J1257" s="517"/>
      <c r="K1257" s="517"/>
      <c r="L1257" s="506">
        <v>4</v>
      </c>
      <c r="M1257" s="506">
        <v>1</v>
      </c>
      <c r="N1257" s="506">
        <v>2</v>
      </c>
      <c r="O1257" s="517"/>
      <c r="P1257" s="531">
        <v>412</v>
      </c>
      <c r="Q1257" s="549" t="s">
        <v>211</v>
      </c>
      <c r="R1257" s="491">
        <v>43</v>
      </c>
      <c r="S1257" s="562">
        <f t="shared" ref="S1257:T1257" si="1082">S887</f>
        <v>0</v>
      </c>
      <c r="T1257" s="707">
        <f t="shared" si="1082"/>
        <v>0</v>
      </c>
      <c r="U1257" s="707">
        <f>U887</f>
        <v>0</v>
      </c>
      <c r="V1257" s="707">
        <f t="shared" ref="V1257" si="1083">V887</f>
        <v>0</v>
      </c>
      <c r="W1257" s="707">
        <f t="shared" ref="W1257" si="1084">W887</f>
        <v>0</v>
      </c>
    </row>
    <row r="1258" spans="2:23" ht="21" hidden="1" customHeight="1" x14ac:dyDescent="0.25">
      <c r="B1258" s="516" t="s">
        <v>105</v>
      </c>
      <c r="C1258" s="516" t="s">
        <v>150</v>
      </c>
      <c r="D1258" s="510"/>
      <c r="E1258" s="511"/>
      <c r="F1258" s="511"/>
      <c r="G1258" s="511"/>
      <c r="H1258" s="511"/>
      <c r="I1258" s="489"/>
      <c r="J1258" s="517"/>
      <c r="K1258" s="517"/>
      <c r="L1258" s="506">
        <v>4</v>
      </c>
      <c r="M1258" s="506">
        <v>1</v>
      </c>
      <c r="N1258" s="506">
        <v>2</v>
      </c>
      <c r="O1258" s="517"/>
      <c r="P1258" s="531">
        <v>412</v>
      </c>
      <c r="Q1258" s="549" t="s">
        <v>211</v>
      </c>
      <c r="R1258" s="484">
        <v>52</v>
      </c>
      <c r="S1258" s="562">
        <f t="shared" ref="S1258:T1258" si="1085">S784</f>
        <v>300000</v>
      </c>
      <c r="T1258" s="707">
        <f t="shared" si="1085"/>
        <v>0</v>
      </c>
      <c r="U1258" s="707">
        <f>U784</f>
        <v>200000</v>
      </c>
      <c r="V1258" s="707">
        <f t="shared" ref="V1258" si="1086">V784</f>
        <v>20000</v>
      </c>
      <c r="W1258" s="707">
        <f t="shared" ref="W1258" si="1087">W784</f>
        <v>200000</v>
      </c>
    </row>
    <row r="1259" spans="2:23" ht="21" hidden="1" customHeight="1" x14ac:dyDescent="0.25">
      <c r="B1259" s="516" t="s">
        <v>105</v>
      </c>
      <c r="C1259" s="516" t="s">
        <v>150</v>
      </c>
      <c r="D1259" s="510"/>
      <c r="E1259" s="511"/>
      <c r="F1259" s="511"/>
      <c r="G1259" s="511"/>
      <c r="H1259" s="511"/>
      <c r="I1259" s="489"/>
      <c r="J1259" s="517"/>
      <c r="K1259" s="517"/>
      <c r="L1259" s="506">
        <v>4</v>
      </c>
      <c r="M1259" s="506">
        <v>1</v>
      </c>
      <c r="N1259" s="506">
        <v>2</v>
      </c>
      <c r="O1259" s="517"/>
      <c r="P1259" s="531">
        <v>412</v>
      </c>
      <c r="Q1259" s="549" t="s">
        <v>211</v>
      </c>
      <c r="R1259" s="488">
        <v>61</v>
      </c>
      <c r="S1259" s="562">
        <f t="shared" ref="S1259:T1259" si="1088">S790</f>
        <v>0</v>
      </c>
      <c r="T1259" s="707">
        <f t="shared" si="1088"/>
        <v>0</v>
      </c>
      <c r="U1259" s="707">
        <f>U790</f>
        <v>0</v>
      </c>
      <c r="V1259" s="707">
        <f t="shared" ref="V1259" si="1089">V790</f>
        <v>0</v>
      </c>
      <c r="W1259" s="707">
        <f t="shared" ref="W1259" si="1090">W790</f>
        <v>0</v>
      </c>
    </row>
    <row r="1260" spans="2:23" ht="21" hidden="1" customHeight="1" x14ac:dyDescent="0.25">
      <c r="B1260" s="516" t="s">
        <v>105</v>
      </c>
      <c r="C1260" s="516" t="s">
        <v>150</v>
      </c>
      <c r="D1260" s="510"/>
      <c r="E1260" s="511"/>
      <c r="F1260" s="511"/>
      <c r="G1260" s="511"/>
      <c r="H1260" s="511"/>
      <c r="I1260" s="489"/>
      <c r="J1260" s="517"/>
      <c r="K1260" s="517"/>
      <c r="L1260" s="506">
        <v>4</v>
      </c>
      <c r="M1260" s="506">
        <v>1</v>
      </c>
      <c r="N1260" s="506">
        <v>2</v>
      </c>
      <c r="O1260" s="517"/>
      <c r="P1260" s="531">
        <v>412</v>
      </c>
      <c r="Q1260" s="549" t="s">
        <v>211</v>
      </c>
      <c r="R1260" s="486">
        <v>83</v>
      </c>
      <c r="S1260" s="562">
        <f t="shared" ref="S1260:T1260" si="1091">S875</f>
        <v>4700000</v>
      </c>
      <c r="T1260" s="707">
        <f t="shared" si="1091"/>
        <v>0</v>
      </c>
      <c r="U1260" s="707">
        <f>U875</f>
        <v>1000000</v>
      </c>
      <c r="V1260" s="707">
        <f t="shared" ref="V1260" si="1092">V875</f>
        <v>0</v>
      </c>
      <c r="W1260" s="707">
        <f t="shared" ref="W1260" si="1093">W875</f>
        <v>0</v>
      </c>
    </row>
    <row r="1261" spans="2:23" ht="15" hidden="1" customHeight="1" x14ac:dyDescent="0.25">
      <c r="B1261" s="518" t="s">
        <v>105</v>
      </c>
      <c r="C1261" s="518"/>
      <c r="D1261" s="510"/>
      <c r="E1261" s="511"/>
      <c r="F1261" s="511"/>
      <c r="G1261" s="511"/>
      <c r="H1261" s="511"/>
      <c r="I1261" s="489"/>
      <c r="J1261" s="476" t="s">
        <v>201</v>
      </c>
      <c r="K1261" s="476"/>
      <c r="L1261" s="477">
        <v>4</v>
      </c>
      <c r="M1261" s="477">
        <v>1</v>
      </c>
      <c r="N1261" s="477">
        <v>2</v>
      </c>
      <c r="O1261" s="476"/>
      <c r="P1261" s="539">
        <v>412</v>
      </c>
      <c r="Q1261" s="550" t="s">
        <v>211</v>
      </c>
      <c r="R1261" s="483">
        <v>11</v>
      </c>
      <c r="S1261" s="479">
        <f>S1247+S1255+S1251+S1254</f>
        <v>2890000</v>
      </c>
      <c r="T1261" s="479">
        <f t="shared" ref="T1261" si="1094">T1247+T1255+T1251+T1254</f>
        <v>184247</v>
      </c>
      <c r="U1261" s="479">
        <f>U1247+U1255+U1251+U1254</f>
        <v>2285000</v>
      </c>
      <c r="V1261" s="479">
        <f t="shared" ref="V1261:W1261" si="1095">V1247+V1255+V1251+V1254</f>
        <v>2285000</v>
      </c>
      <c r="W1261" s="479">
        <f t="shared" si="1095"/>
        <v>2285000</v>
      </c>
    </row>
    <row r="1262" spans="2:23" ht="15" hidden="1" customHeight="1" x14ac:dyDescent="0.25">
      <c r="B1262" s="518" t="s">
        <v>105</v>
      </c>
      <c r="C1262" s="518"/>
      <c r="D1262" s="510"/>
      <c r="E1262" s="511"/>
      <c r="F1262" s="511"/>
      <c r="G1262" s="511"/>
      <c r="H1262" s="511"/>
      <c r="I1262" s="489"/>
      <c r="J1262" s="476" t="s">
        <v>201</v>
      </c>
      <c r="K1262" s="476"/>
      <c r="L1262" s="477">
        <v>4</v>
      </c>
      <c r="M1262" s="477">
        <v>1</v>
      </c>
      <c r="N1262" s="477">
        <v>2</v>
      </c>
      <c r="O1262" s="476"/>
      <c r="P1262" s="539">
        <v>412</v>
      </c>
      <c r="Q1262" s="550" t="s">
        <v>211</v>
      </c>
      <c r="R1262" s="900">
        <v>12</v>
      </c>
      <c r="S1262" s="479">
        <f>S1248</f>
        <v>19500</v>
      </c>
      <c r="T1262" s="479">
        <f t="shared" ref="T1262" si="1096">T1248</f>
        <v>0</v>
      </c>
      <c r="U1262" s="479">
        <f>U1248</f>
        <v>12000</v>
      </c>
      <c r="V1262" s="479">
        <f t="shared" ref="V1262:W1262" si="1097">V1248</f>
        <v>12000</v>
      </c>
      <c r="W1262" s="479">
        <f t="shared" si="1097"/>
        <v>12000</v>
      </c>
    </row>
    <row r="1263" spans="2:23" ht="15" hidden="1" customHeight="1" x14ac:dyDescent="0.25">
      <c r="B1263" s="518" t="s">
        <v>105</v>
      </c>
      <c r="C1263" s="518"/>
      <c r="D1263" s="510"/>
      <c r="E1263" s="511"/>
      <c r="F1263" s="511"/>
      <c r="G1263" s="511"/>
      <c r="H1263" s="511"/>
      <c r="I1263" s="489"/>
      <c r="J1263" s="476" t="s">
        <v>201</v>
      </c>
      <c r="K1263" s="476"/>
      <c r="L1263" s="477">
        <v>4</v>
      </c>
      <c r="M1263" s="477">
        <v>1</v>
      </c>
      <c r="N1263" s="477">
        <v>2</v>
      </c>
      <c r="O1263" s="476"/>
      <c r="P1263" s="539">
        <v>412</v>
      </c>
      <c r="Q1263" s="550" t="s">
        <v>211</v>
      </c>
      <c r="R1263" s="496">
        <v>13</v>
      </c>
      <c r="S1263" s="479">
        <f>S1256</f>
        <v>650000</v>
      </c>
      <c r="T1263" s="479">
        <f t="shared" ref="T1263" si="1098">T1256</f>
        <v>0</v>
      </c>
      <c r="U1263" s="479">
        <f>U1256</f>
        <v>150000</v>
      </c>
      <c r="V1263" s="479">
        <f t="shared" ref="V1263:W1263" si="1099">V1256</f>
        <v>0</v>
      </c>
      <c r="W1263" s="479">
        <f t="shared" si="1099"/>
        <v>0</v>
      </c>
    </row>
    <row r="1264" spans="2:23" ht="15" hidden="1" customHeight="1" x14ac:dyDescent="0.25">
      <c r="B1264" s="518" t="s">
        <v>105</v>
      </c>
      <c r="C1264" s="518"/>
      <c r="D1264" s="510"/>
      <c r="E1264" s="511"/>
      <c r="F1264" s="511"/>
      <c r="G1264" s="511"/>
      <c r="H1264" s="511"/>
      <c r="I1264" s="489"/>
      <c r="J1264" s="476" t="s">
        <v>201</v>
      </c>
      <c r="K1264" s="476"/>
      <c r="L1264" s="477">
        <v>4</v>
      </c>
      <c r="M1264" s="477">
        <v>1</v>
      </c>
      <c r="N1264" s="477">
        <v>2</v>
      </c>
      <c r="O1264" s="476"/>
      <c r="P1264" s="539">
        <v>412</v>
      </c>
      <c r="Q1264" s="550" t="s">
        <v>211</v>
      </c>
      <c r="R1264" s="491">
        <v>43</v>
      </c>
      <c r="S1264" s="479">
        <f>S1257+S1249+S1253+S1252</f>
        <v>400000</v>
      </c>
      <c r="T1264" s="479">
        <f t="shared" ref="T1264" si="1100">T1257+T1249+T1253+T1252</f>
        <v>0</v>
      </c>
      <c r="U1264" s="479">
        <f>U1257+U1249+U1253+U1252</f>
        <v>1215000</v>
      </c>
      <c r="V1264" s="479">
        <f t="shared" ref="V1264:W1264" si="1101">V1257+V1249+V1253+V1252</f>
        <v>265000</v>
      </c>
      <c r="W1264" s="479">
        <f t="shared" si="1101"/>
        <v>265000</v>
      </c>
    </row>
    <row r="1265" spans="2:23" ht="15" hidden="1" customHeight="1" x14ac:dyDescent="0.25">
      <c r="B1265" s="518" t="s">
        <v>105</v>
      </c>
      <c r="C1265" s="518"/>
      <c r="D1265" s="510"/>
      <c r="E1265" s="511"/>
      <c r="F1265" s="511"/>
      <c r="G1265" s="511"/>
      <c r="H1265" s="511"/>
      <c r="I1265" s="489"/>
      <c r="J1265" s="476" t="s">
        <v>201</v>
      </c>
      <c r="K1265" s="476"/>
      <c r="L1265" s="477">
        <v>4</v>
      </c>
      <c r="M1265" s="477">
        <v>1</v>
      </c>
      <c r="N1265" s="477">
        <v>2</v>
      </c>
      <c r="O1265" s="476"/>
      <c r="P1265" s="539">
        <v>412</v>
      </c>
      <c r="Q1265" s="550" t="s">
        <v>211</v>
      </c>
      <c r="R1265" s="484">
        <v>52</v>
      </c>
      <c r="S1265" s="479">
        <f>S1258</f>
        <v>300000</v>
      </c>
      <c r="T1265" s="479">
        <f t="shared" ref="T1265" si="1102">T1258</f>
        <v>0</v>
      </c>
      <c r="U1265" s="479">
        <f>U1258</f>
        <v>200000</v>
      </c>
      <c r="V1265" s="479">
        <f t="shared" ref="V1265:W1265" si="1103">V1258</f>
        <v>20000</v>
      </c>
      <c r="W1265" s="479">
        <f t="shared" si="1103"/>
        <v>200000</v>
      </c>
    </row>
    <row r="1266" spans="2:23" ht="15" hidden="1" customHeight="1" x14ac:dyDescent="0.25">
      <c r="B1266" s="518" t="s">
        <v>105</v>
      </c>
      <c r="C1266" s="518"/>
      <c r="D1266" s="510"/>
      <c r="E1266" s="511"/>
      <c r="F1266" s="511"/>
      <c r="G1266" s="511"/>
      <c r="H1266" s="511"/>
      <c r="I1266" s="489"/>
      <c r="J1266" s="476" t="s">
        <v>201</v>
      </c>
      <c r="K1266" s="476"/>
      <c r="L1266" s="477">
        <v>4</v>
      </c>
      <c r="M1266" s="477">
        <v>1</v>
      </c>
      <c r="N1266" s="477">
        <v>2</v>
      </c>
      <c r="O1266" s="476"/>
      <c r="P1266" s="539">
        <v>412</v>
      </c>
      <c r="Q1266" s="550" t="s">
        <v>211</v>
      </c>
      <c r="R1266" s="901">
        <v>563</v>
      </c>
      <c r="S1266" s="479">
        <f>S1250</f>
        <v>110500</v>
      </c>
      <c r="T1266" s="479">
        <f t="shared" ref="T1266" si="1104">T1250</f>
        <v>0</v>
      </c>
      <c r="U1266" s="479">
        <f>U1250</f>
        <v>68000</v>
      </c>
      <c r="V1266" s="479">
        <f t="shared" ref="V1266:W1266" si="1105">V1250</f>
        <v>68000</v>
      </c>
      <c r="W1266" s="479">
        <f t="shared" si="1105"/>
        <v>68000</v>
      </c>
    </row>
    <row r="1267" spans="2:23" ht="15" hidden="1" customHeight="1" x14ac:dyDescent="0.25">
      <c r="B1267" s="518" t="s">
        <v>105</v>
      </c>
      <c r="C1267" s="518"/>
      <c r="D1267" s="510"/>
      <c r="E1267" s="511"/>
      <c r="F1267" s="511"/>
      <c r="G1267" s="511"/>
      <c r="H1267" s="511"/>
      <c r="I1267" s="489"/>
      <c r="J1267" s="476" t="s">
        <v>201</v>
      </c>
      <c r="K1267" s="476"/>
      <c r="L1267" s="477">
        <v>4</v>
      </c>
      <c r="M1267" s="477">
        <v>1</v>
      </c>
      <c r="N1267" s="477">
        <v>2</v>
      </c>
      <c r="O1267" s="476"/>
      <c r="P1267" s="539">
        <v>412</v>
      </c>
      <c r="Q1267" s="550" t="s">
        <v>211</v>
      </c>
      <c r="R1267" s="488">
        <v>61</v>
      </c>
      <c r="S1267" s="479">
        <f>S1259</f>
        <v>0</v>
      </c>
      <c r="T1267" s="479">
        <f t="shared" ref="T1267" si="1106">T1259</f>
        <v>0</v>
      </c>
      <c r="U1267" s="479">
        <f>U1259</f>
        <v>0</v>
      </c>
      <c r="V1267" s="479">
        <f t="shared" ref="V1267" si="1107">V1259</f>
        <v>0</v>
      </c>
      <c r="W1267" s="479">
        <f t="shared" ref="W1267" si="1108">W1259</f>
        <v>0</v>
      </c>
    </row>
    <row r="1268" spans="2:23" ht="15" hidden="1" customHeight="1" x14ac:dyDescent="0.25">
      <c r="B1268" s="518" t="s">
        <v>105</v>
      </c>
      <c r="C1268" s="518"/>
      <c r="D1268" s="510"/>
      <c r="E1268" s="511"/>
      <c r="F1268" s="511"/>
      <c r="G1268" s="511"/>
      <c r="H1268" s="511"/>
      <c r="I1268" s="489"/>
      <c r="J1268" s="476" t="s">
        <v>201</v>
      </c>
      <c r="K1268" s="476"/>
      <c r="L1268" s="477">
        <v>4</v>
      </c>
      <c r="M1268" s="477">
        <v>1</v>
      </c>
      <c r="N1268" s="477">
        <v>2</v>
      </c>
      <c r="O1268" s="476"/>
      <c r="P1268" s="539">
        <v>412</v>
      </c>
      <c r="Q1268" s="550" t="s">
        <v>211</v>
      </c>
      <c r="R1268" s="486">
        <v>83</v>
      </c>
      <c r="S1268" s="479">
        <f>S1260</f>
        <v>4700000</v>
      </c>
      <c r="T1268" s="479">
        <f t="shared" ref="T1268" si="1109">T1260</f>
        <v>0</v>
      </c>
      <c r="U1268" s="479">
        <f>U1260</f>
        <v>1000000</v>
      </c>
      <c r="V1268" s="479">
        <f t="shared" ref="V1268" si="1110">V1260</f>
        <v>0</v>
      </c>
      <c r="W1268" s="479">
        <f t="shared" ref="W1268" si="1111">W1260</f>
        <v>0</v>
      </c>
    </row>
    <row r="1269" spans="2:23" ht="15" hidden="1" customHeight="1" x14ac:dyDescent="0.25">
      <c r="B1269" s="518"/>
      <c r="C1269" s="518"/>
      <c r="D1269" s="510"/>
      <c r="E1269" s="511"/>
      <c r="F1269" s="511"/>
      <c r="G1269" s="511"/>
      <c r="H1269" s="511"/>
      <c r="I1269" s="489"/>
      <c r="J1269" s="476" t="s">
        <v>202</v>
      </c>
      <c r="K1269" s="476"/>
      <c r="L1269" s="481">
        <v>4</v>
      </c>
      <c r="M1269" s="481">
        <v>1</v>
      </c>
      <c r="N1269" s="481">
        <v>2</v>
      </c>
      <c r="O1269" s="519"/>
      <c r="P1269" s="541">
        <v>412</v>
      </c>
      <c r="Q1269" s="551" t="s">
        <v>211</v>
      </c>
      <c r="R1269" s="484"/>
      <c r="S1269" s="503">
        <f>S1268+S1267+S1265+S1261+S1263+S1264+S1262+S1266</f>
        <v>9070000</v>
      </c>
      <c r="T1269" s="503">
        <f t="shared" ref="T1269" si="1112">T1268+T1267+T1265+T1261+T1263+T1264+T1262+T1266</f>
        <v>184247</v>
      </c>
      <c r="U1269" s="503">
        <f>U1268+U1267+U1265+U1261+U1263+U1264+U1262+U1266</f>
        <v>4930000</v>
      </c>
      <c r="V1269" s="503">
        <f t="shared" ref="V1269:W1269" si="1113">V1268+V1267+V1265+V1261+V1263+V1264+V1262+V1266</f>
        <v>2650000</v>
      </c>
      <c r="W1269" s="503">
        <f t="shared" si="1113"/>
        <v>2830000</v>
      </c>
    </row>
    <row r="1270" spans="2:23" ht="15" hidden="1" customHeight="1" x14ac:dyDescent="0.25">
      <c r="B1270" s="518"/>
      <c r="C1270" s="518"/>
      <c r="D1270" s="510"/>
      <c r="E1270" s="511"/>
      <c r="F1270" s="511"/>
      <c r="G1270" s="511"/>
      <c r="H1270" s="511"/>
      <c r="I1270" s="489"/>
      <c r="J1270" s="476" t="s">
        <v>98</v>
      </c>
      <c r="K1270" s="476"/>
      <c r="L1270" s="481">
        <v>4</v>
      </c>
      <c r="M1270" s="481">
        <v>1</v>
      </c>
      <c r="N1270" s="481"/>
      <c r="O1270" s="519"/>
      <c r="P1270" s="541"/>
      <c r="Q1270" s="551"/>
      <c r="R1270" s="484"/>
      <c r="S1270" s="503">
        <f>S1261+S1262+S1263+S1268</f>
        <v>8259500</v>
      </c>
      <c r="T1270" s="503">
        <f t="shared" ref="T1270" si="1114">T1261+T1262+T1263+T1268</f>
        <v>184247</v>
      </c>
      <c r="U1270" s="503">
        <f>U1261+U1262+U1263+U1268</f>
        <v>3447000</v>
      </c>
      <c r="V1270" s="503">
        <f t="shared" ref="V1270:W1270" si="1115">V1261+V1262+V1263+V1268</f>
        <v>2297000</v>
      </c>
      <c r="W1270" s="503">
        <f t="shared" si="1115"/>
        <v>2297000</v>
      </c>
    </row>
    <row r="1271" spans="2:23" ht="21" hidden="1" customHeight="1" x14ac:dyDescent="0.25">
      <c r="B1271" s="514" t="s">
        <v>105</v>
      </c>
      <c r="C1271" s="514" t="s">
        <v>116</v>
      </c>
      <c r="D1271" s="510"/>
      <c r="E1271" s="511"/>
      <c r="F1271" s="511"/>
      <c r="G1271" s="511"/>
      <c r="H1271" s="511"/>
      <c r="I1271" s="489"/>
      <c r="J1271" s="515"/>
      <c r="K1271" s="515"/>
      <c r="L1271" s="494">
        <v>4</v>
      </c>
      <c r="M1271" s="494">
        <v>2</v>
      </c>
      <c r="N1271" s="494">
        <v>1</v>
      </c>
      <c r="O1271" s="515"/>
      <c r="P1271" s="515">
        <v>421</v>
      </c>
      <c r="Q1271" s="552" t="s">
        <v>212</v>
      </c>
      <c r="R1271" s="489">
        <v>11</v>
      </c>
      <c r="S1271" s="562">
        <f t="shared" ref="S1271:T1271" si="1116">S588+S623+S621</f>
        <v>26120000</v>
      </c>
      <c r="T1271" s="707">
        <f t="shared" si="1116"/>
        <v>8717438</v>
      </c>
      <c r="U1271" s="707">
        <f>U588+U623+U621</f>
        <v>25407414</v>
      </c>
      <c r="V1271" s="707">
        <f t="shared" ref="V1271:W1271" si="1117">V588+V623+V621</f>
        <v>25557414</v>
      </c>
      <c r="W1271" s="707">
        <f t="shared" si="1117"/>
        <v>25007414</v>
      </c>
    </row>
    <row r="1272" spans="2:23" ht="21" hidden="1" customHeight="1" x14ac:dyDescent="0.25">
      <c r="B1272" s="514" t="s">
        <v>105</v>
      </c>
      <c r="C1272" s="514" t="s">
        <v>116</v>
      </c>
      <c r="D1272" s="510"/>
      <c r="E1272" s="511"/>
      <c r="F1272" s="511"/>
      <c r="G1272" s="511"/>
      <c r="H1272" s="511"/>
      <c r="I1272" s="489"/>
      <c r="J1272" s="515"/>
      <c r="K1272" s="515"/>
      <c r="L1272" s="494">
        <v>4</v>
      </c>
      <c r="M1272" s="494">
        <v>2</v>
      </c>
      <c r="N1272" s="494">
        <v>1</v>
      </c>
      <c r="O1272" s="515"/>
      <c r="P1272" s="515">
        <v>421</v>
      </c>
      <c r="Q1272" s="552" t="s">
        <v>212</v>
      </c>
      <c r="R1272" s="491">
        <v>43</v>
      </c>
      <c r="S1272" s="562">
        <f t="shared" ref="S1272:T1272" si="1118">S625</f>
        <v>0</v>
      </c>
      <c r="T1272" s="707">
        <f t="shared" si="1118"/>
        <v>0</v>
      </c>
      <c r="U1272" s="707">
        <f>U625</f>
        <v>0</v>
      </c>
      <c r="V1272" s="707">
        <f t="shared" ref="V1272:W1272" si="1119">V625</f>
        <v>0</v>
      </c>
      <c r="W1272" s="707">
        <f t="shared" si="1119"/>
        <v>0</v>
      </c>
    </row>
    <row r="1273" spans="2:23" ht="21" hidden="1" customHeight="1" x14ac:dyDescent="0.25">
      <c r="B1273" s="516" t="s">
        <v>105</v>
      </c>
      <c r="C1273" s="516" t="s">
        <v>150</v>
      </c>
      <c r="D1273" s="510"/>
      <c r="E1273" s="511"/>
      <c r="F1273" s="511"/>
      <c r="G1273" s="511"/>
      <c r="H1273" s="511"/>
      <c r="I1273" s="489"/>
      <c r="J1273" s="517"/>
      <c r="K1273" s="517"/>
      <c r="L1273" s="506">
        <v>4</v>
      </c>
      <c r="M1273" s="506">
        <v>2</v>
      </c>
      <c r="N1273" s="506">
        <v>1</v>
      </c>
      <c r="O1273" s="517"/>
      <c r="P1273" s="517">
        <v>421</v>
      </c>
      <c r="Q1273" s="553" t="s">
        <v>212</v>
      </c>
      <c r="R1273" s="483">
        <v>11</v>
      </c>
      <c r="S1273" s="562">
        <f t="shared" ref="S1273:T1273" si="1120">S795+S796+S806</f>
        <v>1940000</v>
      </c>
      <c r="T1273" s="707">
        <f t="shared" si="1120"/>
        <v>0</v>
      </c>
      <c r="U1273" s="707">
        <f>U795+U796+U806</f>
        <v>1240000</v>
      </c>
      <c r="V1273" s="707">
        <f t="shared" ref="V1273:W1273" si="1121">V795+V796+V806</f>
        <v>1440000</v>
      </c>
      <c r="W1273" s="707">
        <f t="shared" si="1121"/>
        <v>1440000</v>
      </c>
    </row>
    <row r="1274" spans="2:23" ht="21" hidden="1" customHeight="1" x14ac:dyDescent="0.25">
      <c r="B1274" s="516" t="s">
        <v>105</v>
      </c>
      <c r="C1274" s="516" t="s">
        <v>150</v>
      </c>
      <c r="D1274" s="510"/>
      <c r="E1274" s="511"/>
      <c r="F1274" s="511"/>
      <c r="G1274" s="511"/>
      <c r="H1274" s="511"/>
      <c r="I1274" s="489"/>
      <c r="J1274" s="517"/>
      <c r="K1274" s="517"/>
      <c r="L1274" s="506">
        <v>4</v>
      </c>
      <c r="M1274" s="506">
        <v>2</v>
      </c>
      <c r="N1274" s="506">
        <v>1</v>
      </c>
      <c r="O1274" s="517"/>
      <c r="P1274" s="517">
        <v>421</v>
      </c>
      <c r="Q1274" s="553" t="s">
        <v>212</v>
      </c>
      <c r="R1274" s="496">
        <v>13</v>
      </c>
      <c r="S1274" s="562">
        <f t="shared" ref="S1274:T1274" si="1122">S859</f>
        <v>200000</v>
      </c>
      <c r="T1274" s="707">
        <f t="shared" si="1122"/>
        <v>0</v>
      </c>
      <c r="U1274" s="707">
        <f>U859</f>
        <v>300000</v>
      </c>
      <c r="V1274" s="707">
        <f t="shared" ref="V1274" si="1123">V859</f>
        <v>0</v>
      </c>
      <c r="W1274" s="707">
        <f t="shared" ref="W1274" si="1124">W859</f>
        <v>0</v>
      </c>
    </row>
    <row r="1275" spans="2:23" ht="21" hidden="1" customHeight="1" x14ac:dyDescent="0.25">
      <c r="B1275" s="516" t="s">
        <v>105</v>
      </c>
      <c r="C1275" s="516" t="s">
        <v>150</v>
      </c>
      <c r="D1275" s="510"/>
      <c r="E1275" s="511"/>
      <c r="F1275" s="511"/>
      <c r="G1275" s="511"/>
      <c r="H1275" s="511"/>
      <c r="I1275" s="489"/>
      <c r="J1275" s="517"/>
      <c r="K1275" s="517"/>
      <c r="L1275" s="506">
        <v>4</v>
      </c>
      <c r="M1275" s="506">
        <v>2</v>
      </c>
      <c r="N1275" s="506">
        <v>1</v>
      </c>
      <c r="O1275" s="517"/>
      <c r="P1275" s="517">
        <v>421</v>
      </c>
      <c r="Q1275" s="553" t="s">
        <v>212</v>
      </c>
      <c r="R1275" s="500">
        <v>83</v>
      </c>
      <c r="S1275" s="562">
        <f t="shared" ref="S1275:T1275" si="1125">S876</f>
        <v>1500000</v>
      </c>
      <c r="T1275" s="707">
        <f t="shared" si="1125"/>
        <v>0</v>
      </c>
      <c r="U1275" s="707">
        <f>U876</f>
        <v>2400000</v>
      </c>
      <c r="V1275" s="707">
        <f t="shared" ref="V1275" si="1126">V876</f>
        <v>0</v>
      </c>
      <c r="W1275" s="707">
        <f t="shared" ref="W1275" si="1127">W876</f>
        <v>0</v>
      </c>
    </row>
    <row r="1276" spans="2:23" ht="15" hidden="1" customHeight="1" x14ac:dyDescent="0.25">
      <c r="B1276" s="518" t="s">
        <v>105</v>
      </c>
      <c r="C1276" s="518"/>
      <c r="D1276" s="510"/>
      <c r="E1276" s="511"/>
      <c r="F1276" s="511"/>
      <c r="G1276" s="511"/>
      <c r="H1276" s="511"/>
      <c r="I1276" s="489"/>
      <c r="J1276" s="476" t="s">
        <v>201</v>
      </c>
      <c r="K1276" s="476"/>
      <c r="L1276" s="477">
        <v>4</v>
      </c>
      <c r="M1276" s="477">
        <v>2</v>
      </c>
      <c r="N1276" s="477">
        <v>1</v>
      </c>
      <c r="O1276" s="476"/>
      <c r="P1276" s="476">
        <v>421</v>
      </c>
      <c r="Q1276" s="554" t="s">
        <v>212</v>
      </c>
      <c r="R1276" s="483">
        <v>11</v>
      </c>
      <c r="S1276" s="707">
        <f>S1271+S1273</f>
        <v>28060000</v>
      </c>
      <c r="T1276" s="707">
        <f t="shared" ref="T1276" si="1128">T1271+T1273</f>
        <v>8717438</v>
      </c>
      <c r="U1276" s="707">
        <f>U1271+U1273</f>
        <v>26647414</v>
      </c>
      <c r="V1276" s="707">
        <f t="shared" ref="V1276:W1276" si="1129">V1271+V1273</f>
        <v>26997414</v>
      </c>
      <c r="W1276" s="707">
        <f t="shared" si="1129"/>
        <v>26447414</v>
      </c>
    </row>
    <row r="1277" spans="2:23" ht="15" hidden="1" customHeight="1" x14ac:dyDescent="0.25">
      <c r="B1277" s="518" t="s">
        <v>105</v>
      </c>
      <c r="C1277" s="518"/>
      <c r="D1277" s="510"/>
      <c r="E1277" s="511"/>
      <c r="F1277" s="511"/>
      <c r="G1277" s="511"/>
      <c r="H1277" s="511"/>
      <c r="I1277" s="489"/>
      <c r="J1277" s="476" t="s">
        <v>201</v>
      </c>
      <c r="K1277" s="476"/>
      <c r="L1277" s="477">
        <v>4</v>
      </c>
      <c r="M1277" s="477">
        <v>2</v>
      </c>
      <c r="N1277" s="477">
        <v>1</v>
      </c>
      <c r="O1277" s="476"/>
      <c r="P1277" s="476">
        <v>421</v>
      </c>
      <c r="Q1277" s="554" t="s">
        <v>212</v>
      </c>
      <c r="R1277" s="496">
        <v>13</v>
      </c>
      <c r="S1277" s="479">
        <f>S1274</f>
        <v>200000</v>
      </c>
      <c r="T1277" s="479">
        <f t="shared" ref="T1277" si="1130">T1274</f>
        <v>0</v>
      </c>
      <c r="U1277" s="479">
        <f>U1274</f>
        <v>300000</v>
      </c>
      <c r="V1277" s="479">
        <f t="shared" ref="V1277:W1277" si="1131">V1274</f>
        <v>0</v>
      </c>
      <c r="W1277" s="479">
        <f t="shared" si="1131"/>
        <v>0</v>
      </c>
    </row>
    <row r="1278" spans="2:23" ht="15" hidden="1" customHeight="1" x14ac:dyDescent="0.25">
      <c r="B1278" s="518" t="s">
        <v>105</v>
      </c>
      <c r="C1278" s="518"/>
      <c r="D1278" s="510"/>
      <c r="E1278" s="511"/>
      <c r="F1278" s="511"/>
      <c r="G1278" s="511"/>
      <c r="H1278" s="511"/>
      <c r="I1278" s="489"/>
      <c r="J1278" s="476" t="s">
        <v>201</v>
      </c>
      <c r="K1278" s="476"/>
      <c r="L1278" s="477">
        <v>4</v>
      </c>
      <c r="M1278" s="477">
        <v>2</v>
      </c>
      <c r="N1278" s="477">
        <v>1</v>
      </c>
      <c r="O1278" s="476"/>
      <c r="P1278" s="476">
        <v>421</v>
      </c>
      <c r="Q1278" s="554" t="s">
        <v>212</v>
      </c>
      <c r="R1278" s="491">
        <v>43</v>
      </c>
      <c r="S1278" s="562">
        <f>S1272</f>
        <v>0</v>
      </c>
      <c r="T1278" s="707">
        <f t="shared" ref="T1278" si="1132">T1272</f>
        <v>0</v>
      </c>
      <c r="U1278" s="707">
        <f>U1272</f>
        <v>0</v>
      </c>
      <c r="V1278" s="707">
        <f t="shared" ref="V1278:W1278" si="1133">V1272</f>
        <v>0</v>
      </c>
      <c r="W1278" s="707">
        <f t="shared" si="1133"/>
        <v>0</v>
      </c>
    </row>
    <row r="1279" spans="2:23" ht="15" hidden="1" customHeight="1" x14ac:dyDescent="0.25">
      <c r="B1279" s="518" t="s">
        <v>105</v>
      </c>
      <c r="C1279" s="518"/>
      <c r="D1279" s="510"/>
      <c r="E1279" s="511"/>
      <c r="F1279" s="511"/>
      <c r="G1279" s="511"/>
      <c r="H1279" s="511"/>
      <c r="I1279" s="489"/>
      <c r="J1279" s="476" t="s">
        <v>201</v>
      </c>
      <c r="K1279" s="476"/>
      <c r="L1279" s="477">
        <v>4</v>
      </c>
      <c r="M1279" s="477">
        <v>2</v>
      </c>
      <c r="N1279" s="477">
        <v>1</v>
      </c>
      <c r="O1279" s="476"/>
      <c r="P1279" s="476">
        <v>421</v>
      </c>
      <c r="Q1279" s="554" t="s">
        <v>212</v>
      </c>
      <c r="R1279" s="500">
        <v>83</v>
      </c>
      <c r="S1279" s="479">
        <f>S1275</f>
        <v>1500000</v>
      </c>
      <c r="T1279" s="479">
        <f t="shared" ref="T1279" si="1134">T1275</f>
        <v>0</v>
      </c>
      <c r="U1279" s="479">
        <f>U1275</f>
        <v>2400000</v>
      </c>
      <c r="V1279" s="479">
        <f t="shared" ref="V1279:W1279" si="1135">V1275</f>
        <v>0</v>
      </c>
      <c r="W1279" s="479">
        <f t="shared" si="1135"/>
        <v>0</v>
      </c>
    </row>
    <row r="1280" spans="2:23" ht="15" hidden="1" customHeight="1" x14ac:dyDescent="0.25">
      <c r="B1280" s="518"/>
      <c r="C1280" s="518"/>
      <c r="D1280" s="510"/>
      <c r="E1280" s="511"/>
      <c r="F1280" s="511"/>
      <c r="G1280" s="511"/>
      <c r="H1280" s="511"/>
      <c r="I1280" s="489"/>
      <c r="J1280" s="476" t="s">
        <v>202</v>
      </c>
      <c r="K1280" s="476"/>
      <c r="L1280" s="481">
        <v>4</v>
      </c>
      <c r="M1280" s="481">
        <v>2</v>
      </c>
      <c r="N1280" s="481">
        <v>1</v>
      </c>
      <c r="O1280" s="519"/>
      <c r="P1280" s="519">
        <v>421</v>
      </c>
      <c r="Q1280" s="555" t="s">
        <v>212</v>
      </c>
      <c r="R1280" s="484"/>
      <c r="S1280" s="503">
        <f>S1276+S1277+S1279+S1278</f>
        <v>29760000</v>
      </c>
      <c r="T1280" s="503">
        <f t="shared" ref="T1280" si="1136">T1276+T1277+T1279+T1278</f>
        <v>8717438</v>
      </c>
      <c r="U1280" s="503">
        <f>U1276+U1277+U1279+U1278</f>
        <v>29347414</v>
      </c>
      <c r="V1280" s="503">
        <f t="shared" ref="V1280:W1280" si="1137">V1276+V1277+V1279+V1278</f>
        <v>26997414</v>
      </c>
      <c r="W1280" s="503">
        <f t="shared" si="1137"/>
        <v>26447414</v>
      </c>
    </row>
    <row r="1281" spans="2:23" ht="15" hidden="1" customHeight="1" x14ac:dyDescent="0.25">
      <c r="B1281" s="518"/>
      <c r="C1281" s="518"/>
      <c r="D1281" s="510"/>
      <c r="E1281" s="511"/>
      <c r="F1281" s="511"/>
      <c r="G1281" s="511"/>
      <c r="H1281" s="511"/>
      <c r="I1281" s="489"/>
      <c r="J1281" s="476" t="s">
        <v>98</v>
      </c>
      <c r="K1281" s="476"/>
      <c r="L1281" s="481">
        <v>4</v>
      </c>
      <c r="M1281" s="481">
        <v>2</v>
      </c>
      <c r="N1281" s="481"/>
      <c r="O1281" s="519"/>
      <c r="P1281" s="519"/>
      <c r="Q1281" s="555"/>
      <c r="R1281" s="484"/>
      <c r="S1281" s="503">
        <f>S1276+S1277+S1279</f>
        <v>29760000</v>
      </c>
      <c r="T1281" s="503">
        <f t="shared" ref="T1281" si="1138">T1276+T1277+T1279</f>
        <v>8717438</v>
      </c>
      <c r="U1281" s="503">
        <f>U1276+U1277+U1279</f>
        <v>29347414</v>
      </c>
      <c r="V1281" s="503">
        <f t="shared" ref="V1281:W1281" si="1139">V1276+V1277+V1279</f>
        <v>26997414</v>
      </c>
      <c r="W1281" s="503">
        <f t="shared" si="1139"/>
        <v>26447414</v>
      </c>
    </row>
    <row r="1282" spans="2:23" ht="21" hidden="1" customHeight="1" x14ac:dyDescent="0.25">
      <c r="B1282" s="509" t="s">
        <v>105</v>
      </c>
      <c r="C1282" s="509" t="s">
        <v>5</v>
      </c>
      <c r="D1282" s="510"/>
      <c r="E1282" s="511"/>
      <c r="F1282" s="511"/>
      <c r="G1282" s="511"/>
      <c r="H1282" s="511"/>
      <c r="I1282" s="489"/>
      <c r="J1282" s="512"/>
      <c r="K1282" s="512"/>
      <c r="L1282" s="504">
        <v>4</v>
      </c>
      <c r="M1282" s="504">
        <v>2</v>
      </c>
      <c r="N1282" s="504">
        <v>2</v>
      </c>
      <c r="O1282" s="512"/>
      <c r="P1282" s="523">
        <v>422</v>
      </c>
      <c r="Q1282" s="556" t="s">
        <v>213</v>
      </c>
      <c r="R1282" s="492">
        <v>11</v>
      </c>
      <c r="S1282" s="562">
        <f>S275+S276+S277+S278+S284</f>
        <v>900000</v>
      </c>
      <c r="T1282" s="707">
        <f>T275+T276+T277+T278+T284</f>
        <v>170960</v>
      </c>
      <c r="U1282" s="707">
        <f>U275+U276+U277+U278+U284</f>
        <v>900000</v>
      </c>
      <c r="V1282" s="707">
        <f t="shared" ref="V1282:W1282" si="1140">V275+V276+V277+V278+V284</f>
        <v>900000</v>
      </c>
      <c r="W1282" s="707">
        <f t="shared" si="1140"/>
        <v>900000</v>
      </c>
    </row>
    <row r="1283" spans="2:23" ht="21" hidden="1" customHeight="1" x14ac:dyDescent="0.25">
      <c r="B1283" s="509" t="s">
        <v>105</v>
      </c>
      <c r="C1283" s="509" t="s">
        <v>5</v>
      </c>
      <c r="D1283" s="510"/>
      <c r="E1283" s="511"/>
      <c r="F1283" s="511"/>
      <c r="G1283" s="511"/>
      <c r="H1283" s="511"/>
      <c r="I1283" s="489"/>
      <c r="J1283" s="512"/>
      <c r="K1283" s="512"/>
      <c r="L1283" s="504">
        <v>4</v>
      </c>
      <c r="M1283" s="504">
        <v>2</v>
      </c>
      <c r="N1283" s="504">
        <v>2</v>
      </c>
      <c r="O1283" s="512"/>
      <c r="P1283" s="523">
        <v>422</v>
      </c>
      <c r="Q1283" s="556" t="s">
        <v>213</v>
      </c>
      <c r="R1283" s="809">
        <v>12</v>
      </c>
      <c r="S1283" s="562">
        <f>S335+S336</f>
        <v>37800</v>
      </c>
      <c r="T1283" s="707">
        <f>T335+T336</f>
        <v>29590</v>
      </c>
      <c r="U1283" s="707">
        <f>U335+U336</f>
        <v>30000</v>
      </c>
      <c r="V1283" s="707">
        <f t="shared" ref="V1283:W1283" si="1141">V335+V336</f>
        <v>30000</v>
      </c>
      <c r="W1283" s="707">
        <f t="shared" si="1141"/>
        <v>30000</v>
      </c>
    </row>
    <row r="1284" spans="2:23" ht="21" hidden="1" customHeight="1" x14ac:dyDescent="0.25">
      <c r="B1284" s="509" t="s">
        <v>105</v>
      </c>
      <c r="C1284" s="509" t="s">
        <v>5</v>
      </c>
      <c r="D1284" s="510"/>
      <c r="E1284" s="511"/>
      <c r="F1284" s="511"/>
      <c r="G1284" s="511"/>
      <c r="H1284" s="511"/>
      <c r="I1284" s="489"/>
      <c r="J1284" s="512"/>
      <c r="K1284" s="512"/>
      <c r="L1284" s="504">
        <v>4</v>
      </c>
      <c r="M1284" s="504">
        <v>2</v>
      </c>
      <c r="N1284" s="504">
        <v>2</v>
      </c>
      <c r="O1284" s="512"/>
      <c r="P1284" s="523">
        <v>422</v>
      </c>
      <c r="Q1284" s="556" t="s">
        <v>213</v>
      </c>
      <c r="R1284" s="491">
        <v>43</v>
      </c>
      <c r="S1284" s="562">
        <f>S147+S148+S219+S220+S221</f>
        <v>160000</v>
      </c>
      <c r="T1284" s="707">
        <f>T147+T148+T219+T220+T221</f>
        <v>4969</v>
      </c>
      <c r="U1284" s="707">
        <f>U147+U148+U219+U220+U221</f>
        <v>160000</v>
      </c>
      <c r="V1284" s="707">
        <f t="shared" ref="V1284:W1284" si="1142">V147+V148+V219+V220+V221</f>
        <v>160000</v>
      </c>
      <c r="W1284" s="707">
        <f t="shared" si="1142"/>
        <v>160000</v>
      </c>
    </row>
    <row r="1285" spans="2:23" ht="21" hidden="1" customHeight="1" x14ac:dyDescent="0.25">
      <c r="B1285" s="509" t="s">
        <v>105</v>
      </c>
      <c r="C1285" s="509" t="s">
        <v>5</v>
      </c>
      <c r="D1285" s="510"/>
      <c r="E1285" s="511"/>
      <c r="F1285" s="511"/>
      <c r="G1285" s="511"/>
      <c r="H1285" s="511"/>
      <c r="I1285" s="489"/>
      <c r="J1285" s="512"/>
      <c r="K1285" s="512"/>
      <c r="L1285" s="504">
        <v>4</v>
      </c>
      <c r="M1285" s="504">
        <v>2</v>
      </c>
      <c r="N1285" s="504">
        <v>2</v>
      </c>
      <c r="O1285" s="512"/>
      <c r="P1285" s="523">
        <v>422</v>
      </c>
      <c r="Q1285" s="556" t="s">
        <v>213</v>
      </c>
      <c r="R1285" s="903">
        <v>563</v>
      </c>
      <c r="S1285" s="562">
        <f>S363+S364</f>
        <v>214200</v>
      </c>
      <c r="T1285" s="707">
        <f>T363+T364</f>
        <v>167677</v>
      </c>
      <c r="U1285" s="707">
        <f>U363+U364</f>
        <v>170000</v>
      </c>
      <c r="V1285" s="707">
        <f t="shared" ref="V1285:W1285" si="1143">V363+V364</f>
        <v>170000</v>
      </c>
      <c r="W1285" s="707">
        <f t="shared" si="1143"/>
        <v>170000</v>
      </c>
    </row>
    <row r="1286" spans="2:23" ht="21" hidden="1" customHeight="1" x14ac:dyDescent="0.25">
      <c r="B1286" s="725" t="s">
        <v>105</v>
      </c>
      <c r="C1286" s="725" t="s">
        <v>275</v>
      </c>
      <c r="D1286" s="510"/>
      <c r="E1286" s="511"/>
      <c r="F1286" s="511"/>
      <c r="G1286" s="511"/>
      <c r="H1286" s="511"/>
      <c r="I1286" s="489"/>
      <c r="J1286" s="726"/>
      <c r="K1286" s="726"/>
      <c r="L1286" s="727">
        <v>4</v>
      </c>
      <c r="M1286" s="727">
        <v>2</v>
      </c>
      <c r="N1286" s="727">
        <v>2</v>
      </c>
      <c r="O1286" s="726"/>
      <c r="P1286" s="731">
        <v>422</v>
      </c>
      <c r="Q1286" s="734" t="s">
        <v>213</v>
      </c>
      <c r="R1286" s="507">
        <v>11</v>
      </c>
      <c r="S1286" s="562">
        <f>S421+S422+S423</f>
        <v>50000</v>
      </c>
      <c r="T1286" s="707">
        <f>T421+T422+T423</f>
        <v>0</v>
      </c>
      <c r="U1286" s="707">
        <f>U421+U422+U423</f>
        <v>100000</v>
      </c>
      <c r="V1286" s="707">
        <f t="shared" ref="V1286:W1286" si="1144">V421+V422+V423</f>
        <v>110000</v>
      </c>
      <c r="W1286" s="707">
        <f t="shared" si="1144"/>
        <v>120000</v>
      </c>
    </row>
    <row r="1287" spans="2:23" ht="21" hidden="1" customHeight="1" x14ac:dyDescent="0.25">
      <c r="B1287" s="796" t="s">
        <v>105</v>
      </c>
      <c r="C1287" s="796" t="s">
        <v>289</v>
      </c>
      <c r="D1287" s="510"/>
      <c r="E1287" s="511"/>
      <c r="F1287" s="511"/>
      <c r="G1287" s="511"/>
      <c r="H1287" s="511"/>
      <c r="I1287" s="489"/>
      <c r="J1287" s="797"/>
      <c r="K1287" s="797"/>
      <c r="L1287" s="798">
        <v>4</v>
      </c>
      <c r="M1287" s="798">
        <v>2</v>
      </c>
      <c r="N1287" s="798">
        <v>2</v>
      </c>
      <c r="O1287" s="797"/>
      <c r="P1287" s="804">
        <v>422</v>
      </c>
      <c r="Q1287" s="806" t="s">
        <v>213</v>
      </c>
      <c r="R1287" s="803">
        <v>43</v>
      </c>
      <c r="S1287" s="562">
        <f t="shared" ref="S1287:T1287" si="1145">S517+S518+S519</f>
        <v>210000</v>
      </c>
      <c r="T1287" s="707">
        <f t="shared" si="1145"/>
        <v>0</v>
      </c>
      <c r="U1287" s="707">
        <f>U517+U518+U519</f>
        <v>230000</v>
      </c>
      <c r="V1287" s="707">
        <f t="shared" ref="V1287:W1287" si="1146">V517+V518+V519</f>
        <v>212000</v>
      </c>
      <c r="W1287" s="707">
        <f t="shared" si="1146"/>
        <v>212000</v>
      </c>
    </row>
    <row r="1288" spans="2:23" ht="21" hidden="1" customHeight="1" x14ac:dyDescent="0.25">
      <c r="B1288" s="514" t="s">
        <v>105</v>
      </c>
      <c r="C1288" s="514" t="s">
        <v>116</v>
      </c>
      <c r="D1288" s="510"/>
      <c r="E1288" s="511"/>
      <c r="F1288" s="511"/>
      <c r="G1288" s="511"/>
      <c r="H1288" s="511"/>
      <c r="I1288" s="489"/>
      <c r="J1288" s="515"/>
      <c r="K1288" s="515"/>
      <c r="L1288" s="494">
        <v>4</v>
      </c>
      <c r="M1288" s="494">
        <v>2</v>
      </c>
      <c r="N1288" s="494">
        <v>2</v>
      </c>
      <c r="O1288" s="521"/>
      <c r="P1288" s="536">
        <v>422</v>
      </c>
      <c r="Q1288" s="543" t="s">
        <v>213</v>
      </c>
      <c r="R1288" s="507">
        <v>11</v>
      </c>
      <c r="S1288" s="562">
        <f t="shared" ref="S1288:T1288" si="1147">S568+S569+S570+S591+S593+S594+S595</f>
        <v>250000</v>
      </c>
      <c r="T1288" s="707">
        <f t="shared" si="1147"/>
        <v>183997</v>
      </c>
      <c r="U1288" s="707">
        <f>U568+U569+U570+U591+U593+U594+U595</f>
        <v>95000</v>
      </c>
      <c r="V1288" s="707">
        <f t="shared" ref="V1288:W1288" si="1148">V568+V569+V570+V591+V593+V594+V595</f>
        <v>95000</v>
      </c>
      <c r="W1288" s="707">
        <f t="shared" si="1148"/>
        <v>95000</v>
      </c>
    </row>
    <row r="1289" spans="2:23" ht="21" hidden="1" customHeight="1" x14ac:dyDescent="0.25">
      <c r="B1289" s="514" t="s">
        <v>105</v>
      </c>
      <c r="C1289" s="514" t="s">
        <v>116</v>
      </c>
      <c r="D1289" s="510"/>
      <c r="E1289" s="511"/>
      <c r="F1289" s="511"/>
      <c r="G1289" s="511"/>
      <c r="H1289" s="511"/>
      <c r="I1289" s="489"/>
      <c r="J1289" s="515"/>
      <c r="K1289" s="515"/>
      <c r="L1289" s="494">
        <v>4</v>
      </c>
      <c r="M1289" s="494">
        <v>2</v>
      </c>
      <c r="N1289" s="494">
        <v>2</v>
      </c>
      <c r="O1289" s="521"/>
      <c r="P1289" s="536">
        <v>422</v>
      </c>
      <c r="Q1289" s="543" t="s">
        <v>213</v>
      </c>
      <c r="R1289" s="498">
        <v>51</v>
      </c>
      <c r="S1289" s="562">
        <f t="shared" ref="S1289:T1289" si="1149">S660</f>
        <v>15000</v>
      </c>
      <c r="T1289" s="707">
        <f t="shared" si="1149"/>
        <v>0</v>
      </c>
      <c r="U1289" s="707">
        <f>U660</f>
        <v>15000</v>
      </c>
      <c r="V1289" s="707">
        <f t="shared" ref="V1289:W1289" si="1150">V660</f>
        <v>0</v>
      </c>
      <c r="W1289" s="707">
        <f t="shared" si="1150"/>
        <v>0</v>
      </c>
    </row>
    <row r="1290" spans="2:23" ht="21" hidden="1" customHeight="1" x14ac:dyDescent="0.25">
      <c r="B1290" s="516" t="s">
        <v>105</v>
      </c>
      <c r="C1290" s="516" t="s">
        <v>150</v>
      </c>
      <c r="D1290" s="510"/>
      <c r="E1290" s="511"/>
      <c r="F1290" s="511"/>
      <c r="G1290" s="511"/>
      <c r="H1290" s="511"/>
      <c r="I1290" s="489"/>
      <c r="J1290" s="517"/>
      <c r="K1290" s="517"/>
      <c r="L1290" s="506">
        <v>4</v>
      </c>
      <c r="M1290" s="506">
        <v>2</v>
      </c>
      <c r="N1290" s="506">
        <v>2</v>
      </c>
      <c r="O1290" s="517"/>
      <c r="P1290" s="531">
        <v>422</v>
      </c>
      <c r="Q1290" s="557" t="s">
        <v>213</v>
      </c>
      <c r="R1290" s="492">
        <v>11</v>
      </c>
      <c r="S1290" s="562">
        <f t="shared" ref="S1290:T1290" si="1151">S779+S797+S798+S799+S800+S807</f>
        <v>1440000</v>
      </c>
      <c r="T1290" s="707">
        <f t="shared" si="1151"/>
        <v>0</v>
      </c>
      <c r="U1290" s="707">
        <f>U779+U797+U798+U799+U800+U807</f>
        <v>1700000</v>
      </c>
      <c r="V1290" s="707">
        <f t="shared" ref="V1290:W1290" si="1152">V779+V797+V798+V799+V800+V807</f>
        <v>1440000</v>
      </c>
      <c r="W1290" s="707">
        <f t="shared" si="1152"/>
        <v>1440000</v>
      </c>
    </row>
    <row r="1291" spans="2:23" ht="21" hidden="1" customHeight="1" x14ac:dyDescent="0.25">
      <c r="B1291" s="516" t="s">
        <v>105</v>
      </c>
      <c r="C1291" s="516" t="s">
        <v>150</v>
      </c>
      <c r="D1291" s="510"/>
      <c r="E1291" s="511"/>
      <c r="F1291" s="511"/>
      <c r="G1291" s="511"/>
      <c r="H1291" s="511"/>
      <c r="I1291" s="489"/>
      <c r="J1291" s="517"/>
      <c r="K1291" s="517"/>
      <c r="L1291" s="506">
        <v>4</v>
      </c>
      <c r="M1291" s="506">
        <v>2</v>
      </c>
      <c r="N1291" s="506">
        <v>2</v>
      </c>
      <c r="O1291" s="517"/>
      <c r="P1291" s="531">
        <v>422</v>
      </c>
      <c r="Q1291" s="557" t="s">
        <v>213</v>
      </c>
      <c r="R1291" s="497">
        <v>12</v>
      </c>
      <c r="S1291" s="562">
        <f t="shared" ref="S1291:T1291" si="1153">S842+S905</f>
        <v>197565</v>
      </c>
      <c r="T1291" s="707">
        <f t="shared" si="1153"/>
        <v>0</v>
      </c>
      <c r="U1291" s="707">
        <f>U842+U905</f>
        <v>640000</v>
      </c>
      <c r="V1291" s="707">
        <f t="shared" ref="V1291:W1291" si="1154">V842+V905</f>
        <v>900000</v>
      </c>
      <c r="W1291" s="707">
        <f t="shared" si="1154"/>
        <v>200000</v>
      </c>
    </row>
    <row r="1292" spans="2:23" ht="21" hidden="1" customHeight="1" x14ac:dyDescent="0.25">
      <c r="B1292" s="516" t="s">
        <v>105</v>
      </c>
      <c r="C1292" s="516" t="s">
        <v>150</v>
      </c>
      <c r="D1292" s="510"/>
      <c r="E1292" s="511"/>
      <c r="F1292" s="511"/>
      <c r="G1292" s="511"/>
      <c r="H1292" s="511"/>
      <c r="I1292" s="489"/>
      <c r="J1292" s="517"/>
      <c r="K1292" s="517"/>
      <c r="L1292" s="506">
        <v>4</v>
      </c>
      <c r="M1292" s="506">
        <v>2</v>
      </c>
      <c r="N1292" s="506">
        <v>2</v>
      </c>
      <c r="O1292" s="517"/>
      <c r="P1292" s="531">
        <v>422</v>
      </c>
      <c r="Q1292" s="557" t="s">
        <v>213</v>
      </c>
      <c r="R1292" s="496">
        <v>13</v>
      </c>
      <c r="S1292" s="562">
        <f t="shared" ref="S1292:T1292" si="1155">S860+S862</f>
        <v>450000</v>
      </c>
      <c r="T1292" s="707">
        <f t="shared" si="1155"/>
        <v>0</v>
      </c>
      <c r="U1292" s="707">
        <f>U860+U862</f>
        <v>250000</v>
      </c>
      <c r="V1292" s="707">
        <f t="shared" ref="V1292:W1292" si="1156">V860+V862</f>
        <v>0</v>
      </c>
      <c r="W1292" s="707">
        <f t="shared" si="1156"/>
        <v>0</v>
      </c>
    </row>
    <row r="1293" spans="2:23" ht="21" hidden="1" customHeight="1" x14ac:dyDescent="0.25">
      <c r="B1293" s="516" t="s">
        <v>105</v>
      </c>
      <c r="C1293" s="516" t="s">
        <v>150</v>
      </c>
      <c r="D1293" s="510"/>
      <c r="E1293" s="511"/>
      <c r="F1293" s="511"/>
      <c r="G1293" s="511"/>
      <c r="H1293" s="511"/>
      <c r="I1293" s="489"/>
      <c r="J1293" s="517"/>
      <c r="K1293" s="517"/>
      <c r="L1293" s="506">
        <v>4</v>
      </c>
      <c r="M1293" s="506">
        <v>2</v>
      </c>
      <c r="N1293" s="506">
        <v>2</v>
      </c>
      <c r="O1293" s="517"/>
      <c r="P1293" s="531">
        <v>422</v>
      </c>
      <c r="Q1293" s="557" t="s">
        <v>213</v>
      </c>
      <c r="R1293" s="491">
        <v>43</v>
      </c>
      <c r="S1293" s="562">
        <f t="shared" ref="S1293:T1293" si="1157">S888</f>
        <v>0</v>
      </c>
      <c r="T1293" s="707">
        <f t="shared" si="1157"/>
        <v>0</v>
      </c>
      <c r="U1293" s="707">
        <f>U888</f>
        <v>0</v>
      </c>
      <c r="V1293" s="707">
        <f t="shared" ref="V1293:W1293" si="1158">V888</f>
        <v>0</v>
      </c>
      <c r="W1293" s="707">
        <f t="shared" si="1158"/>
        <v>0</v>
      </c>
    </row>
    <row r="1294" spans="2:23" ht="21" hidden="1" customHeight="1" x14ac:dyDescent="0.25">
      <c r="B1294" s="516" t="s">
        <v>105</v>
      </c>
      <c r="C1294" s="516" t="s">
        <v>150</v>
      </c>
      <c r="D1294" s="510"/>
      <c r="E1294" s="511"/>
      <c r="F1294" s="511"/>
      <c r="G1294" s="511"/>
      <c r="H1294" s="511"/>
      <c r="I1294" s="489"/>
      <c r="J1294" s="517"/>
      <c r="K1294" s="517"/>
      <c r="L1294" s="506">
        <v>4</v>
      </c>
      <c r="M1294" s="506">
        <v>2</v>
      </c>
      <c r="N1294" s="506">
        <v>2</v>
      </c>
      <c r="O1294" s="517"/>
      <c r="P1294" s="531">
        <v>422</v>
      </c>
      <c r="Q1294" s="557" t="s">
        <v>213</v>
      </c>
      <c r="R1294" s="498">
        <v>51</v>
      </c>
      <c r="S1294" s="562">
        <f t="shared" ref="S1294:T1294" si="1159">S845</f>
        <v>0</v>
      </c>
      <c r="T1294" s="707">
        <f t="shared" si="1159"/>
        <v>0</v>
      </c>
      <c r="U1294" s="707">
        <f>U845</f>
        <v>0</v>
      </c>
      <c r="V1294" s="707">
        <f t="shared" ref="V1294:W1294" si="1160">V845</f>
        <v>0</v>
      </c>
      <c r="W1294" s="707">
        <f t="shared" si="1160"/>
        <v>0</v>
      </c>
    </row>
    <row r="1295" spans="2:23" ht="21" hidden="1" customHeight="1" x14ac:dyDescent="0.25">
      <c r="B1295" s="516" t="s">
        <v>105</v>
      </c>
      <c r="C1295" s="516" t="s">
        <v>150</v>
      </c>
      <c r="D1295" s="510"/>
      <c r="E1295" s="511"/>
      <c r="F1295" s="511"/>
      <c r="G1295" s="511"/>
      <c r="H1295" s="511"/>
      <c r="I1295" s="489"/>
      <c r="J1295" s="517"/>
      <c r="K1295" s="517"/>
      <c r="L1295" s="506">
        <v>4</v>
      </c>
      <c r="M1295" s="506">
        <v>2</v>
      </c>
      <c r="N1295" s="506">
        <v>2</v>
      </c>
      <c r="O1295" s="517"/>
      <c r="P1295" s="531">
        <v>422</v>
      </c>
      <c r="Q1295" s="557" t="s">
        <v>213</v>
      </c>
      <c r="R1295" s="493">
        <v>52</v>
      </c>
      <c r="S1295" s="562">
        <f t="shared" ref="S1295:T1295" si="1161">S785</f>
        <v>0</v>
      </c>
      <c r="T1295" s="707">
        <f t="shared" si="1161"/>
        <v>0</v>
      </c>
      <c r="U1295" s="707">
        <f>U785</f>
        <v>0</v>
      </c>
      <c r="V1295" s="707">
        <f t="shared" ref="V1295:W1295" si="1162">V785</f>
        <v>0</v>
      </c>
      <c r="W1295" s="707">
        <f t="shared" si="1162"/>
        <v>0</v>
      </c>
    </row>
    <row r="1296" spans="2:23" ht="21" hidden="1" customHeight="1" x14ac:dyDescent="0.25">
      <c r="B1296" s="516" t="s">
        <v>105</v>
      </c>
      <c r="C1296" s="516" t="s">
        <v>150</v>
      </c>
      <c r="D1296" s="510"/>
      <c r="E1296" s="511"/>
      <c r="F1296" s="511"/>
      <c r="G1296" s="511"/>
      <c r="H1296" s="511"/>
      <c r="I1296" s="489"/>
      <c r="J1296" s="517"/>
      <c r="K1296" s="517"/>
      <c r="L1296" s="506">
        <v>4</v>
      </c>
      <c r="M1296" s="506">
        <v>2</v>
      </c>
      <c r="N1296" s="506">
        <v>2</v>
      </c>
      <c r="O1296" s="517"/>
      <c r="P1296" s="531">
        <v>422</v>
      </c>
      <c r="Q1296" s="557" t="s">
        <v>213</v>
      </c>
      <c r="R1296" s="810">
        <v>563</v>
      </c>
      <c r="S1296" s="562">
        <f t="shared" ref="S1296:T1296" si="1163">S910</f>
        <v>4000000</v>
      </c>
      <c r="T1296" s="707">
        <f t="shared" si="1163"/>
        <v>0</v>
      </c>
      <c r="U1296" s="707">
        <f>U910</f>
        <v>2400000</v>
      </c>
      <c r="V1296" s="707">
        <f t="shared" ref="V1296:W1296" si="1164">V910</f>
        <v>4000000</v>
      </c>
      <c r="W1296" s="707">
        <f t="shared" si="1164"/>
        <v>2700000</v>
      </c>
    </row>
    <row r="1297" spans="2:23" ht="21" hidden="1" customHeight="1" x14ac:dyDescent="0.25">
      <c r="B1297" s="516" t="s">
        <v>105</v>
      </c>
      <c r="C1297" s="516" t="s">
        <v>150</v>
      </c>
      <c r="D1297" s="510"/>
      <c r="E1297" s="511"/>
      <c r="F1297" s="511"/>
      <c r="G1297" s="511"/>
      <c r="H1297" s="511"/>
      <c r="I1297" s="489"/>
      <c r="J1297" s="517"/>
      <c r="K1297" s="517"/>
      <c r="L1297" s="506">
        <v>4</v>
      </c>
      <c r="M1297" s="506">
        <v>2</v>
      </c>
      <c r="N1297" s="506">
        <v>2</v>
      </c>
      <c r="O1297" s="517"/>
      <c r="P1297" s="531">
        <v>422</v>
      </c>
      <c r="Q1297" s="557" t="s">
        <v>213</v>
      </c>
      <c r="R1297" s="499">
        <v>61</v>
      </c>
      <c r="S1297" s="562">
        <f t="shared" ref="S1297:T1297" si="1165">S791</f>
        <v>0</v>
      </c>
      <c r="T1297" s="707">
        <f t="shared" si="1165"/>
        <v>0</v>
      </c>
      <c r="U1297" s="707">
        <f>U791</f>
        <v>0</v>
      </c>
      <c r="V1297" s="707">
        <f t="shared" ref="V1297:W1297" si="1166">V791</f>
        <v>0</v>
      </c>
      <c r="W1297" s="707">
        <f t="shared" si="1166"/>
        <v>0</v>
      </c>
    </row>
    <row r="1298" spans="2:23" ht="21" hidden="1" customHeight="1" x14ac:dyDescent="0.25">
      <c r="B1298" s="516" t="s">
        <v>105</v>
      </c>
      <c r="C1298" s="516" t="s">
        <v>150</v>
      </c>
      <c r="D1298" s="510"/>
      <c r="E1298" s="511"/>
      <c r="F1298" s="511"/>
      <c r="G1298" s="511"/>
      <c r="H1298" s="511"/>
      <c r="I1298" s="489"/>
      <c r="J1298" s="517"/>
      <c r="K1298" s="517"/>
      <c r="L1298" s="506">
        <v>4</v>
      </c>
      <c r="M1298" s="506">
        <v>2</v>
      </c>
      <c r="N1298" s="506">
        <v>2</v>
      </c>
      <c r="O1298" s="517"/>
      <c r="P1298" s="531">
        <v>422</v>
      </c>
      <c r="Q1298" s="557" t="s">
        <v>213</v>
      </c>
      <c r="R1298" s="500">
        <v>83</v>
      </c>
      <c r="S1298" s="562">
        <f t="shared" ref="S1298:T1298" si="1167">S877+S879</f>
        <v>3520000</v>
      </c>
      <c r="T1298" s="707">
        <f t="shared" si="1167"/>
        <v>0</v>
      </c>
      <c r="U1298" s="707">
        <f>U877+U879</f>
        <v>2000000</v>
      </c>
      <c r="V1298" s="707">
        <f t="shared" ref="V1298:W1298" si="1168">V877+V879</f>
        <v>0</v>
      </c>
      <c r="W1298" s="707">
        <f t="shared" si="1168"/>
        <v>0</v>
      </c>
    </row>
    <row r="1299" spans="2:23" ht="15" hidden="1" customHeight="1" x14ac:dyDescent="0.25">
      <c r="B1299" s="518" t="s">
        <v>105</v>
      </c>
      <c r="C1299" s="518"/>
      <c r="D1299" s="510"/>
      <c r="E1299" s="511"/>
      <c r="F1299" s="511"/>
      <c r="G1299" s="511"/>
      <c r="H1299" s="511"/>
      <c r="I1299" s="489"/>
      <c r="J1299" s="476" t="s">
        <v>201</v>
      </c>
      <c r="K1299" s="476"/>
      <c r="L1299" s="477">
        <v>4</v>
      </c>
      <c r="M1299" s="477">
        <v>2</v>
      </c>
      <c r="N1299" s="477">
        <v>2</v>
      </c>
      <c r="O1299" s="476"/>
      <c r="P1299" s="539">
        <v>422</v>
      </c>
      <c r="Q1299" s="539" t="s">
        <v>213</v>
      </c>
      <c r="R1299" s="492">
        <v>11</v>
      </c>
      <c r="S1299" s="479">
        <f>S1282+S1288+S1290+S1286</f>
        <v>2640000</v>
      </c>
      <c r="T1299" s="479">
        <f t="shared" ref="T1299" si="1169">T1282+T1288+T1290+T1286</f>
        <v>354957</v>
      </c>
      <c r="U1299" s="479">
        <f>U1282+U1288+U1290+U1286</f>
        <v>2795000</v>
      </c>
      <c r="V1299" s="479">
        <f t="shared" ref="V1299:W1299" si="1170">V1282+V1288+V1290+V1286</f>
        <v>2545000</v>
      </c>
      <c r="W1299" s="479">
        <f t="shared" si="1170"/>
        <v>2555000</v>
      </c>
    </row>
    <row r="1300" spans="2:23" ht="15" hidden="1" customHeight="1" x14ac:dyDescent="0.25">
      <c r="B1300" s="518" t="s">
        <v>105</v>
      </c>
      <c r="C1300" s="518"/>
      <c r="D1300" s="510"/>
      <c r="E1300" s="511"/>
      <c r="F1300" s="511"/>
      <c r="G1300" s="511"/>
      <c r="H1300" s="511"/>
      <c r="I1300" s="489"/>
      <c r="J1300" s="476" t="s">
        <v>201</v>
      </c>
      <c r="K1300" s="476"/>
      <c r="L1300" s="477">
        <v>4</v>
      </c>
      <c r="M1300" s="477">
        <v>2</v>
      </c>
      <c r="N1300" s="477">
        <v>2</v>
      </c>
      <c r="O1300" s="476"/>
      <c r="P1300" s="539">
        <v>422</v>
      </c>
      <c r="Q1300" s="539" t="s">
        <v>213</v>
      </c>
      <c r="R1300" s="497">
        <v>12</v>
      </c>
      <c r="S1300" s="479">
        <f>S1291+S1283</f>
        <v>235365</v>
      </c>
      <c r="T1300" s="479">
        <f t="shared" ref="T1300" si="1171">T1291+T1283</f>
        <v>29590</v>
      </c>
      <c r="U1300" s="479">
        <f>U1291+U1283</f>
        <v>670000</v>
      </c>
      <c r="V1300" s="479">
        <f t="shared" ref="V1300:W1300" si="1172">V1291+V1283</f>
        <v>930000</v>
      </c>
      <c r="W1300" s="479">
        <f t="shared" si="1172"/>
        <v>230000</v>
      </c>
    </row>
    <row r="1301" spans="2:23" ht="15" hidden="1" customHeight="1" x14ac:dyDescent="0.25">
      <c r="B1301" s="518" t="s">
        <v>105</v>
      </c>
      <c r="C1301" s="518"/>
      <c r="D1301" s="510"/>
      <c r="E1301" s="511"/>
      <c r="F1301" s="511"/>
      <c r="G1301" s="511"/>
      <c r="H1301" s="511"/>
      <c r="I1301" s="489"/>
      <c r="J1301" s="476" t="s">
        <v>201</v>
      </c>
      <c r="K1301" s="476"/>
      <c r="L1301" s="477">
        <v>4</v>
      </c>
      <c r="M1301" s="477">
        <v>2</v>
      </c>
      <c r="N1301" s="477">
        <v>2</v>
      </c>
      <c r="O1301" s="476"/>
      <c r="P1301" s="539">
        <v>422</v>
      </c>
      <c r="Q1301" s="539" t="s">
        <v>213</v>
      </c>
      <c r="R1301" s="496">
        <v>13</v>
      </c>
      <c r="S1301" s="479">
        <f>S1292</f>
        <v>450000</v>
      </c>
      <c r="T1301" s="479">
        <f t="shared" ref="T1301" si="1173">T1292</f>
        <v>0</v>
      </c>
      <c r="U1301" s="479">
        <f>U1292</f>
        <v>250000</v>
      </c>
      <c r="V1301" s="479">
        <f t="shared" ref="V1301:W1301" si="1174">V1292</f>
        <v>0</v>
      </c>
      <c r="W1301" s="479">
        <f t="shared" si="1174"/>
        <v>0</v>
      </c>
    </row>
    <row r="1302" spans="2:23" ht="15" hidden="1" customHeight="1" x14ac:dyDescent="0.25">
      <c r="B1302" s="518" t="s">
        <v>105</v>
      </c>
      <c r="C1302" s="518"/>
      <c r="D1302" s="510"/>
      <c r="E1302" s="511"/>
      <c r="F1302" s="511"/>
      <c r="G1302" s="511"/>
      <c r="H1302" s="511"/>
      <c r="I1302" s="489"/>
      <c r="J1302" s="476" t="s">
        <v>201</v>
      </c>
      <c r="K1302" s="476"/>
      <c r="L1302" s="477">
        <v>4</v>
      </c>
      <c r="M1302" s="477">
        <v>2</v>
      </c>
      <c r="N1302" s="477">
        <v>2</v>
      </c>
      <c r="O1302" s="476"/>
      <c r="P1302" s="539">
        <v>422</v>
      </c>
      <c r="Q1302" s="539" t="s">
        <v>213</v>
      </c>
      <c r="R1302" s="491">
        <v>43</v>
      </c>
      <c r="S1302" s="479">
        <f>S1293+S1284+S1287</f>
        <v>370000</v>
      </c>
      <c r="T1302" s="479">
        <f t="shared" ref="T1302" si="1175">T1293+T1284+T1287</f>
        <v>4969</v>
      </c>
      <c r="U1302" s="479">
        <f>U1293+U1284+U1287</f>
        <v>390000</v>
      </c>
      <c r="V1302" s="479">
        <f t="shared" ref="V1302:W1302" si="1176">V1293+V1284+V1287</f>
        <v>372000</v>
      </c>
      <c r="W1302" s="479">
        <f t="shared" si="1176"/>
        <v>372000</v>
      </c>
    </row>
    <row r="1303" spans="2:23" ht="15" hidden="1" customHeight="1" x14ac:dyDescent="0.25">
      <c r="B1303" s="518" t="s">
        <v>105</v>
      </c>
      <c r="C1303" s="518"/>
      <c r="D1303" s="510"/>
      <c r="E1303" s="511"/>
      <c r="F1303" s="511"/>
      <c r="G1303" s="511"/>
      <c r="H1303" s="511"/>
      <c r="I1303" s="489"/>
      <c r="J1303" s="476" t="s">
        <v>201</v>
      </c>
      <c r="K1303" s="476"/>
      <c r="L1303" s="477">
        <v>4</v>
      </c>
      <c r="M1303" s="477">
        <v>2</v>
      </c>
      <c r="N1303" s="477">
        <v>2</v>
      </c>
      <c r="O1303" s="476"/>
      <c r="P1303" s="539">
        <v>422</v>
      </c>
      <c r="Q1303" s="539" t="s">
        <v>213</v>
      </c>
      <c r="R1303" s="498">
        <v>51</v>
      </c>
      <c r="S1303" s="479">
        <f>S1294+S1289</f>
        <v>15000</v>
      </c>
      <c r="T1303" s="479">
        <f t="shared" ref="T1303" si="1177">T1294+T1289</f>
        <v>0</v>
      </c>
      <c r="U1303" s="479">
        <f>U1294+U1289</f>
        <v>15000</v>
      </c>
      <c r="V1303" s="479">
        <f t="shared" ref="V1303:W1303" si="1178">V1294+V1289</f>
        <v>0</v>
      </c>
      <c r="W1303" s="479">
        <f t="shared" si="1178"/>
        <v>0</v>
      </c>
    </row>
    <row r="1304" spans="2:23" ht="15" hidden="1" customHeight="1" x14ac:dyDescent="0.25">
      <c r="B1304" s="518" t="s">
        <v>105</v>
      </c>
      <c r="C1304" s="518"/>
      <c r="D1304" s="510"/>
      <c r="E1304" s="511"/>
      <c r="F1304" s="511"/>
      <c r="G1304" s="511"/>
      <c r="H1304" s="511"/>
      <c r="I1304" s="489"/>
      <c r="J1304" s="476" t="s">
        <v>201</v>
      </c>
      <c r="K1304" s="476"/>
      <c r="L1304" s="477">
        <v>4</v>
      </c>
      <c r="M1304" s="477">
        <v>2</v>
      </c>
      <c r="N1304" s="477">
        <v>2</v>
      </c>
      <c r="O1304" s="476"/>
      <c r="P1304" s="539">
        <v>422</v>
      </c>
      <c r="Q1304" s="539" t="s">
        <v>213</v>
      </c>
      <c r="R1304" s="493">
        <v>52</v>
      </c>
      <c r="S1304" s="479">
        <f>S1295</f>
        <v>0</v>
      </c>
      <c r="T1304" s="479">
        <f t="shared" ref="T1304" si="1179">T1295</f>
        <v>0</v>
      </c>
      <c r="U1304" s="479">
        <f>U1295</f>
        <v>0</v>
      </c>
      <c r="V1304" s="479">
        <f t="shared" ref="V1304:W1304" si="1180">V1295</f>
        <v>0</v>
      </c>
      <c r="W1304" s="479">
        <f t="shared" si="1180"/>
        <v>0</v>
      </c>
    </row>
    <row r="1305" spans="2:23" ht="15" hidden="1" customHeight="1" x14ac:dyDescent="0.25">
      <c r="B1305" s="518" t="s">
        <v>105</v>
      </c>
      <c r="C1305" s="518"/>
      <c r="D1305" s="510"/>
      <c r="E1305" s="511"/>
      <c r="F1305" s="511"/>
      <c r="G1305" s="511"/>
      <c r="H1305" s="511"/>
      <c r="I1305" s="489"/>
      <c r="J1305" s="476" t="s">
        <v>201</v>
      </c>
      <c r="K1305" s="476"/>
      <c r="L1305" s="477">
        <v>4</v>
      </c>
      <c r="M1305" s="477">
        <v>2</v>
      </c>
      <c r="N1305" s="477">
        <v>2</v>
      </c>
      <c r="O1305" s="476"/>
      <c r="P1305" s="539">
        <v>422</v>
      </c>
      <c r="Q1305" s="539" t="s">
        <v>213</v>
      </c>
      <c r="R1305" s="810">
        <v>563</v>
      </c>
      <c r="S1305" s="479">
        <f>S1296+S1285</f>
        <v>4214200</v>
      </c>
      <c r="T1305" s="479">
        <f t="shared" ref="T1305" si="1181">T1296+T1285</f>
        <v>167677</v>
      </c>
      <c r="U1305" s="479">
        <f>U1296+U1285</f>
        <v>2570000</v>
      </c>
      <c r="V1305" s="479">
        <f t="shared" ref="V1305:W1305" si="1182">V1296+V1285</f>
        <v>4170000</v>
      </c>
      <c r="W1305" s="479">
        <f t="shared" si="1182"/>
        <v>2870000</v>
      </c>
    </row>
    <row r="1306" spans="2:23" ht="15" hidden="1" customHeight="1" x14ac:dyDescent="0.25">
      <c r="B1306" s="518" t="s">
        <v>105</v>
      </c>
      <c r="C1306" s="518"/>
      <c r="D1306" s="510"/>
      <c r="E1306" s="511"/>
      <c r="F1306" s="511"/>
      <c r="G1306" s="511"/>
      <c r="H1306" s="511"/>
      <c r="I1306" s="489"/>
      <c r="J1306" s="476" t="s">
        <v>201</v>
      </c>
      <c r="K1306" s="476"/>
      <c r="L1306" s="477">
        <v>4</v>
      </c>
      <c r="M1306" s="477">
        <v>2</v>
      </c>
      <c r="N1306" s="477">
        <v>2</v>
      </c>
      <c r="O1306" s="476"/>
      <c r="P1306" s="539">
        <v>422</v>
      </c>
      <c r="Q1306" s="539" t="s">
        <v>213</v>
      </c>
      <c r="R1306" s="499">
        <v>61</v>
      </c>
      <c r="S1306" s="479">
        <f>S1297</f>
        <v>0</v>
      </c>
      <c r="T1306" s="479">
        <f t="shared" ref="T1306" si="1183">T1297</f>
        <v>0</v>
      </c>
      <c r="U1306" s="479">
        <f>U1297</f>
        <v>0</v>
      </c>
      <c r="V1306" s="479">
        <f t="shared" ref="V1306:W1306" si="1184">V1297</f>
        <v>0</v>
      </c>
      <c r="W1306" s="479">
        <f t="shared" si="1184"/>
        <v>0</v>
      </c>
    </row>
    <row r="1307" spans="2:23" ht="15" hidden="1" customHeight="1" x14ac:dyDescent="0.25">
      <c r="B1307" s="518" t="s">
        <v>105</v>
      </c>
      <c r="C1307" s="518"/>
      <c r="D1307" s="510"/>
      <c r="E1307" s="511"/>
      <c r="F1307" s="511"/>
      <c r="G1307" s="511"/>
      <c r="H1307" s="511"/>
      <c r="I1307" s="489"/>
      <c r="J1307" s="476" t="s">
        <v>201</v>
      </c>
      <c r="K1307" s="476"/>
      <c r="L1307" s="477">
        <v>4</v>
      </c>
      <c r="M1307" s="477">
        <v>2</v>
      </c>
      <c r="N1307" s="477">
        <v>2</v>
      </c>
      <c r="O1307" s="476"/>
      <c r="P1307" s="539">
        <v>422</v>
      </c>
      <c r="Q1307" s="539" t="s">
        <v>213</v>
      </c>
      <c r="R1307" s="500">
        <v>83</v>
      </c>
      <c r="S1307" s="479">
        <f>S1298</f>
        <v>3520000</v>
      </c>
      <c r="T1307" s="479">
        <f t="shared" ref="T1307" si="1185">T1298</f>
        <v>0</v>
      </c>
      <c r="U1307" s="479">
        <f>U1298</f>
        <v>2000000</v>
      </c>
      <c r="V1307" s="479">
        <f t="shared" ref="V1307:W1307" si="1186">V1298</f>
        <v>0</v>
      </c>
      <c r="W1307" s="479">
        <f t="shared" si="1186"/>
        <v>0</v>
      </c>
    </row>
    <row r="1308" spans="2:23" ht="15" hidden="1" customHeight="1" x14ac:dyDescent="0.25">
      <c r="B1308" s="518"/>
      <c r="C1308" s="518"/>
      <c r="D1308" s="510"/>
      <c r="E1308" s="511"/>
      <c r="F1308" s="511"/>
      <c r="G1308" s="511"/>
      <c r="H1308" s="511"/>
      <c r="I1308" s="489"/>
      <c r="J1308" s="476" t="s">
        <v>202</v>
      </c>
      <c r="K1308" s="476"/>
      <c r="L1308" s="481">
        <v>4</v>
      </c>
      <c r="M1308" s="481">
        <v>2</v>
      </c>
      <c r="N1308" s="481">
        <v>2</v>
      </c>
      <c r="O1308" s="519"/>
      <c r="P1308" s="541">
        <v>422</v>
      </c>
      <c r="Q1308" s="541" t="s">
        <v>213</v>
      </c>
      <c r="R1308" s="493"/>
      <c r="S1308" s="503">
        <f>S1299+S1300+S1303+S1304+S1306+S1307+S1301+S1302+S1305</f>
        <v>11444565</v>
      </c>
      <c r="T1308" s="503">
        <f t="shared" ref="T1308" si="1187">T1299+T1300+T1303+T1304+T1306+T1307+T1301+T1302+T1305</f>
        <v>557193</v>
      </c>
      <c r="U1308" s="503">
        <f>U1299+U1300+U1303+U1304+U1306+U1307+U1301+U1302+U1305</f>
        <v>8690000</v>
      </c>
      <c r="V1308" s="503">
        <f t="shared" ref="V1308:W1308" si="1188">V1299+V1300+V1303+V1304+V1306+V1307+V1301+V1302+V1305</f>
        <v>8017000</v>
      </c>
      <c r="W1308" s="503">
        <f t="shared" si="1188"/>
        <v>6027000</v>
      </c>
    </row>
    <row r="1309" spans="2:23" ht="15" hidden="1" customHeight="1" x14ac:dyDescent="0.25">
      <c r="B1309" s="518"/>
      <c r="C1309" s="518"/>
      <c r="D1309" s="510"/>
      <c r="E1309" s="511"/>
      <c r="F1309" s="511"/>
      <c r="G1309" s="511"/>
      <c r="H1309" s="511"/>
      <c r="I1309" s="489"/>
      <c r="J1309" s="476" t="s">
        <v>98</v>
      </c>
      <c r="K1309" s="476"/>
      <c r="L1309" s="481">
        <v>4</v>
      </c>
      <c r="M1309" s="481">
        <v>2</v>
      </c>
      <c r="N1309" s="481"/>
      <c r="O1309" s="519"/>
      <c r="P1309" s="541"/>
      <c r="Q1309" s="541"/>
      <c r="R1309" s="493"/>
      <c r="S1309" s="503">
        <f>S1299+S1300+S1301+S1307</f>
        <v>6845365</v>
      </c>
      <c r="T1309" s="503">
        <f t="shared" ref="T1309" si="1189">T1299+T1300+T1301+T1307</f>
        <v>384547</v>
      </c>
      <c r="U1309" s="503">
        <f>U1299+U1300+U1301+U1307</f>
        <v>5715000</v>
      </c>
      <c r="V1309" s="503">
        <f t="shared" ref="V1309:W1309" si="1190">V1299+V1300+V1301+V1307</f>
        <v>3475000</v>
      </c>
      <c r="W1309" s="503">
        <f t="shared" si="1190"/>
        <v>2785000</v>
      </c>
    </row>
    <row r="1310" spans="2:23" ht="15" hidden="1" customHeight="1" x14ac:dyDescent="0.25">
      <c r="B1310" s="509" t="s">
        <v>105</v>
      </c>
      <c r="C1310" s="509" t="s">
        <v>5</v>
      </c>
      <c r="D1310" s="510"/>
      <c r="E1310" s="511"/>
      <c r="F1310" s="511"/>
      <c r="G1310" s="511"/>
      <c r="H1310" s="511"/>
      <c r="I1310" s="489"/>
      <c r="J1310" s="509"/>
      <c r="K1310" s="509"/>
      <c r="L1310" s="509">
        <v>4</v>
      </c>
      <c r="M1310" s="509">
        <v>2</v>
      </c>
      <c r="N1310" s="509">
        <v>3</v>
      </c>
      <c r="O1310" s="509"/>
      <c r="P1310" s="509">
        <v>423</v>
      </c>
      <c r="Q1310" s="1051" t="s">
        <v>214</v>
      </c>
      <c r="R1310" s="803">
        <v>43</v>
      </c>
      <c r="S1310" s="490"/>
      <c r="T1310" s="490"/>
      <c r="U1310" s="490">
        <f>U155</f>
        <v>300000</v>
      </c>
      <c r="V1310" s="490">
        <f t="shared" ref="V1310:W1310" si="1191">V155</f>
        <v>0</v>
      </c>
      <c r="W1310" s="490">
        <f t="shared" si="1191"/>
        <v>0</v>
      </c>
    </row>
    <row r="1311" spans="2:23" ht="21" hidden="1" customHeight="1" x14ac:dyDescent="0.25">
      <c r="B1311" s="514" t="s">
        <v>105</v>
      </c>
      <c r="C1311" s="514" t="s">
        <v>116</v>
      </c>
      <c r="D1311" s="510"/>
      <c r="E1311" s="511"/>
      <c r="F1311" s="511"/>
      <c r="G1311" s="511"/>
      <c r="H1311" s="511"/>
      <c r="I1311" s="489"/>
      <c r="J1311" s="515"/>
      <c r="K1311" s="515"/>
      <c r="L1311" s="515">
        <v>4</v>
      </c>
      <c r="M1311" s="515">
        <v>2</v>
      </c>
      <c r="N1311" s="515">
        <v>3</v>
      </c>
      <c r="O1311" s="515"/>
      <c r="P1311" s="515">
        <v>423</v>
      </c>
      <c r="Q1311" s="1050" t="s">
        <v>214</v>
      </c>
      <c r="R1311" s="483">
        <v>11</v>
      </c>
      <c r="S1311" s="904">
        <f t="shared" ref="S1311:T1311" si="1192">S602</f>
        <v>0</v>
      </c>
      <c r="T1311" s="904">
        <f t="shared" si="1192"/>
        <v>0</v>
      </c>
      <c r="U1311" s="904">
        <f>U602</f>
        <v>450000</v>
      </c>
      <c r="V1311" s="904">
        <f t="shared" ref="V1311:W1311" si="1193">V602</f>
        <v>200000</v>
      </c>
      <c r="W1311" s="904">
        <f t="shared" si="1193"/>
        <v>200000</v>
      </c>
    </row>
    <row r="1312" spans="2:23" ht="21" hidden="1" customHeight="1" x14ac:dyDescent="0.25">
      <c r="B1312" s="516" t="s">
        <v>105</v>
      </c>
      <c r="C1312" s="516" t="s">
        <v>150</v>
      </c>
      <c r="D1312" s="510"/>
      <c r="E1312" s="511"/>
      <c r="F1312" s="511"/>
      <c r="G1312" s="511"/>
      <c r="H1312" s="511"/>
      <c r="I1312" s="489"/>
      <c r="J1312" s="517"/>
      <c r="K1312" s="517"/>
      <c r="L1312" s="506">
        <v>4</v>
      </c>
      <c r="M1312" s="506">
        <v>2</v>
      </c>
      <c r="N1312" s="506">
        <v>3</v>
      </c>
      <c r="O1312" s="517"/>
      <c r="P1312" s="517">
        <v>423</v>
      </c>
      <c r="Q1312" s="557" t="s">
        <v>214</v>
      </c>
      <c r="R1312" s="483">
        <v>11</v>
      </c>
      <c r="S1312" s="562">
        <f t="shared" ref="S1312:T1312" si="1194">S775</f>
        <v>0</v>
      </c>
      <c r="T1312" s="707">
        <f t="shared" si="1194"/>
        <v>0</v>
      </c>
      <c r="U1312" s="707">
        <f t="shared" ref="U1312" si="1195">U775</f>
        <v>600000</v>
      </c>
      <c r="V1312" s="707">
        <f t="shared" ref="V1312" si="1196">V775</f>
        <v>0</v>
      </c>
      <c r="W1312" s="707">
        <f t="shared" ref="W1312" si="1197">W775</f>
        <v>0</v>
      </c>
    </row>
    <row r="1313" spans="2:23" ht="15" hidden="1" customHeight="1" x14ac:dyDescent="0.25">
      <c r="B1313" s="518" t="s">
        <v>105</v>
      </c>
      <c r="C1313" s="518"/>
      <c r="D1313" s="476"/>
      <c r="E1313" s="511"/>
      <c r="F1313" s="511"/>
      <c r="G1313" s="511"/>
      <c r="H1313" s="511"/>
      <c r="I1313" s="489"/>
      <c r="J1313" s="476" t="s">
        <v>201</v>
      </c>
      <c r="K1313" s="476"/>
      <c r="L1313" s="477">
        <v>4</v>
      </c>
      <c r="M1313" s="477">
        <v>2</v>
      </c>
      <c r="N1313" s="477">
        <v>3</v>
      </c>
      <c r="O1313" s="476"/>
      <c r="P1313" s="476">
        <v>423</v>
      </c>
      <c r="Q1313" s="539" t="s">
        <v>214</v>
      </c>
      <c r="R1313" s="483">
        <v>11</v>
      </c>
      <c r="S1313" s="479">
        <f>S1312+S1311</f>
        <v>0</v>
      </c>
      <c r="T1313" s="479">
        <f t="shared" ref="T1313" si="1198">T1312+T1311</f>
        <v>0</v>
      </c>
      <c r="U1313" s="479">
        <f>U1312+U1311</f>
        <v>1050000</v>
      </c>
      <c r="V1313" s="479">
        <f t="shared" ref="V1313:W1313" si="1199">V1312+V1311</f>
        <v>200000</v>
      </c>
      <c r="W1313" s="479">
        <f t="shared" si="1199"/>
        <v>200000</v>
      </c>
    </row>
    <row r="1314" spans="2:23" ht="15" hidden="1" customHeight="1" x14ac:dyDescent="0.25">
      <c r="B1314" s="518" t="s">
        <v>105</v>
      </c>
      <c r="C1314" s="518"/>
      <c r="D1314" s="476"/>
      <c r="E1314" s="511"/>
      <c r="F1314" s="511"/>
      <c r="G1314" s="511"/>
      <c r="H1314" s="511"/>
      <c r="I1314" s="489"/>
      <c r="J1314" s="476" t="s">
        <v>201</v>
      </c>
      <c r="K1314" s="476"/>
      <c r="L1314" s="477">
        <v>4</v>
      </c>
      <c r="M1314" s="477">
        <v>2</v>
      </c>
      <c r="N1314" s="477">
        <v>3</v>
      </c>
      <c r="O1314" s="476"/>
      <c r="P1314" s="476">
        <v>423</v>
      </c>
      <c r="Q1314" s="539" t="s">
        <v>214</v>
      </c>
      <c r="R1314" s="803">
        <v>43</v>
      </c>
      <c r="S1314" s="479"/>
      <c r="T1314" s="479"/>
      <c r="U1314" s="479">
        <f>U1310</f>
        <v>300000</v>
      </c>
      <c r="V1314" s="479">
        <f t="shared" ref="V1314:W1314" si="1200">V1310</f>
        <v>0</v>
      </c>
      <c r="W1314" s="479">
        <f t="shared" si="1200"/>
        <v>0</v>
      </c>
    </row>
    <row r="1315" spans="2:23" ht="15" hidden="1" customHeight="1" x14ac:dyDescent="0.25">
      <c r="B1315" s="518"/>
      <c r="C1315" s="518"/>
      <c r="D1315" s="476"/>
      <c r="E1315" s="511"/>
      <c r="F1315" s="511"/>
      <c r="G1315" s="511"/>
      <c r="H1315" s="511"/>
      <c r="I1315" s="489"/>
      <c r="J1315" s="476" t="s">
        <v>202</v>
      </c>
      <c r="K1315" s="476"/>
      <c r="L1315" s="481">
        <v>4</v>
      </c>
      <c r="M1315" s="481">
        <v>2</v>
      </c>
      <c r="N1315" s="481">
        <v>3</v>
      </c>
      <c r="O1315" s="519"/>
      <c r="P1315" s="519">
        <v>423</v>
      </c>
      <c r="Q1315" s="541" t="s">
        <v>214</v>
      </c>
      <c r="R1315" s="484"/>
      <c r="S1315" s="503">
        <f>S1313</f>
        <v>0</v>
      </c>
      <c r="T1315" s="503">
        <f t="shared" ref="T1315" si="1201">T1313</f>
        <v>0</v>
      </c>
      <c r="U1315" s="503">
        <f>U1313+U1314</f>
        <v>1350000</v>
      </c>
      <c r="V1315" s="503">
        <f t="shared" ref="V1315:W1315" si="1202">V1313+V1314</f>
        <v>200000</v>
      </c>
      <c r="W1315" s="503">
        <f t="shared" si="1202"/>
        <v>200000</v>
      </c>
    </row>
    <row r="1316" spans="2:23" ht="15" hidden="1" customHeight="1" x14ac:dyDescent="0.25">
      <c r="B1316" s="518"/>
      <c r="C1316" s="518"/>
      <c r="D1316" s="476"/>
      <c r="E1316" s="511"/>
      <c r="F1316" s="511"/>
      <c r="G1316" s="511"/>
      <c r="H1316" s="511"/>
      <c r="I1316" s="489"/>
      <c r="J1316" s="476" t="s">
        <v>98</v>
      </c>
      <c r="K1316" s="476"/>
      <c r="L1316" s="481">
        <v>4</v>
      </c>
      <c r="M1316" s="481">
        <v>2</v>
      </c>
      <c r="N1316" s="481"/>
      <c r="O1316" s="519"/>
      <c r="P1316" s="519"/>
      <c r="Q1316" s="541"/>
      <c r="R1316" s="484"/>
      <c r="S1316" s="503">
        <f>S1313</f>
        <v>0</v>
      </c>
      <c r="T1316" s="503">
        <f t="shared" ref="T1316" si="1203">T1313</f>
        <v>0</v>
      </c>
      <c r="U1316" s="503">
        <f>U1313</f>
        <v>1050000</v>
      </c>
      <c r="V1316" s="503">
        <f t="shared" ref="V1316:W1316" si="1204">V1313</f>
        <v>200000</v>
      </c>
      <c r="W1316" s="503">
        <f t="shared" si="1204"/>
        <v>200000</v>
      </c>
    </row>
    <row r="1317" spans="2:23" ht="21" hidden="1" customHeight="1" x14ac:dyDescent="0.25">
      <c r="B1317" s="509" t="s">
        <v>105</v>
      </c>
      <c r="C1317" s="509" t="s">
        <v>5</v>
      </c>
      <c r="D1317" s="510"/>
      <c r="E1317" s="511"/>
      <c r="F1317" s="511"/>
      <c r="G1317" s="511"/>
      <c r="H1317" s="511"/>
      <c r="I1317" s="489"/>
      <c r="J1317" s="512"/>
      <c r="K1317" s="512"/>
      <c r="L1317" s="504">
        <v>4</v>
      </c>
      <c r="M1317" s="504">
        <v>2</v>
      </c>
      <c r="N1317" s="504">
        <v>6</v>
      </c>
      <c r="O1317" s="512"/>
      <c r="P1317" s="512">
        <v>426</v>
      </c>
      <c r="Q1317" s="535" t="s">
        <v>215</v>
      </c>
      <c r="R1317" s="483">
        <v>11</v>
      </c>
      <c r="S1317" s="562">
        <f>S285+S180+S265+S240+S168</f>
        <v>700000</v>
      </c>
      <c r="T1317" s="707">
        <f>T285+T180+T265+T240+T168</f>
        <v>0</v>
      </c>
      <c r="U1317" s="707">
        <f>U285+U180+U265+U240+U168</f>
        <v>110000</v>
      </c>
      <c r="V1317" s="707">
        <f t="shared" ref="V1317:W1317" si="1205">V285+V180+V265+V240+V168</f>
        <v>110000</v>
      </c>
      <c r="W1317" s="707">
        <f t="shared" si="1205"/>
        <v>110000</v>
      </c>
    </row>
    <row r="1318" spans="2:23" ht="21" hidden="1" customHeight="1" x14ac:dyDescent="0.25">
      <c r="B1318" s="509" t="s">
        <v>105</v>
      </c>
      <c r="C1318" s="509" t="s">
        <v>5</v>
      </c>
      <c r="D1318" s="510"/>
      <c r="E1318" s="511"/>
      <c r="F1318" s="511"/>
      <c r="G1318" s="511"/>
      <c r="H1318" s="511"/>
      <c r="I1318" s="489"/>
      <c r="J1318" s="512"/>
      <c r="K1318" s="512"/>
      <c r="L1318" s="504">
        <v>4</v>
      </c>
      <c r="M1318" s="504">
        <v>2</v>
      </c>
      <c r="N1318" s="504">
        <v>6</v>
      </c>
      <c r="O1318" s="512"/>
      <c r="P1318" s="512">
        <v>426</v>
      </c>
      <c r="Q1318" s="535" t="s">
        <v>215</v>
      </c>
      <c r="R1318" s="809">
        <v>12</v>
      </c>
      <c r="S1318" s="562">
        <f>S337</f>
        <v>240000</v>
      </c>
      <c r="T1318" s="707">
        <f>T337</f>
        <v>187500</v>
      </c>
      <c r="U1318" s="707">
        <f>U337</f>
        <v>63750</v>
      </c>
      <c r="V1318" s="707">
        <f t="shared" ref="V1318:W1318" si="1206">V337</f>
        <v>6000</v>
      </c>
      <c r="W1318" s="707">
        <f t="shared" si="1206"/>
        <v>6000</v>
      </c>
    </row>
    <row r="1319" spans="2:23" ht="21" hidden="1" customHeight="1" x14ac:dyDescent="0.25">
      <c r="B1319" s="509" t="s">
        <v>105</v>
      </c>
      <c r="C1319" s="509" t="s">
        <v>5</v>
      </c>
      <c r="D1319" s="510"/>
      <c r="E1319" s="511"/>
      <c r="F1319" s="511"/>
      <c r="G1319" s="511"/>
      <c r="H1319" s="511"/>
      <c r="I1319" s="489"/>
      <c r="J1319" s="512"/>
      <c r="K1319" s="512"/>
      <c r="L1319" s="504">
        <v>4</v>
      </c>
      <c r="M1319" s="504">
        <v>2</v>
      </c>
      <c r="N1319" s="504">
        <v>6</v>
      </c>
      <c r="O1319" s="512"/>
      <c r="P1319" s="512">
        <v>426</v>
      </c>
      <c r="Q1319" s="535" t="s">
        <v>215</v>
      </c>
      <c r="R1319" s="803">
        <v>43</v>
      </c>
      <c r="S1319" s="562">
        <f>S222+S230+S171+S187+S250+S271+S311</f>
        <v>4220000</v>
      </c>
      <c r="T1319" s="707">
        <f>T222+T230+T171+T187+T250+T271+T311</f>
        <v>332938</v>
      </c>
      <c r="U1319" s="707">
        <f>U222+U230+U171+U187+U250+U271+U311</f>
        <v>2170000</v>
      </c>
      <c r="V1319" s="707">
        <f t="shared" ref="V1319:W1319" si="1207">V222+V230+V171+V187+V250+V271+V311</f>
        <v>660000</v>
      </c>
      <c r="W1319" s="707">
        <f t="shared" si="1207"/>
        <v>560000</v>
      </c>
    </row>
    <row r="1320" spans="2:23" ht="21" hidden="1" customHeight="1" x14ac:dyDescent="0.25">
      <c r="B1320" s="509" t="s">
        <v>105</v>
      </c>
      <c r="C1320" s="509" t="s">
        <v>5</v>
      </c>
      <c r="D1320" s="510"/>
      <c r="E1320" s="511"/>
      <c r="F1320" s="511"/>
      <c r="G1320" s="511"/>
      <c r="H1320" s="511"/>
      <c r="I1320" s="489"/>
      <c r="J1320" s="512"/>
      <c r="K1320" s="512"/>
      <c r="L1320" s="504">
        <v>4</v>
      </c>
      <c r="M1320" s="504">
        <v>2</v>
      </c>
      <c r="N1320" s="504">
        <v>6</v>
      </c>
      <c r="O1320" s="512"/>
      <c r="P1320" s="512">
        <v>426</v>
      </c>
      <c r="Q1320" s="535" t="s">
        <v>215</v>
      </c>
      <c r="R1320" s="810">
        <v>563</v>
      </c>
      <c r="S1320" s="562">
        <f>S365</f>
        <v>1360000</v>
      </c>
      <c r="T1320" s="707">
        <f>T365</f>
        <v>1062500</v>
      </c>
      <c r="U1320" s="707">
        <f>U365</f>
        <v>361250</v>
      </c>
      <c r="V1320" s="707">
        <f t="shared" ref="V1320:W1320" si="1208">V365</f>
        <v>34000</v>
      </c>
      <c r="W1320" s="707">
        <f t="shared" si="1208"/>
        <v>34000</v>
      </c>
    </row>
    <row r="1321" spans="2:23" ht="21" hidden="1" customHeight="1" x14ac:dyDescent="0.25">
      <c r="B1321" s="725" t="s">
        <v>105</v>
      </c>
      <c r="C1321" s="725" t="s">
        <v>275</v>
      </c>
      <c r="D1321" s="510"/>
      <c r="E1321" s="511"/>
      <c r="F1321" s="511"/>
      <c r="G1321" s="511"/>
      <c r="H1321" s="511"/>
      <c r="I1321" s="489"/>
      <c r="J1321" s="726"/>
      <c r="K1321" s="726"/>
      <c r="L1321" s="727">
        <v>4</v>
      </c>
      <c r="M1321" s="727">
        <v>2</v>
      </c>
      <c r="N1321" s="727">
        <v>6</v>
      </c>
      <c r="O1321" s="726"/>
      <c r="P1321" s="726">
        <v>426</v>
      </c>
      <c r="Q1321" s="732" t="s">
        <v>215</v>
      </c>
      <c r="R1321" s="489">
        <v>11</v>
      </c>
      <c r="S1321" s="562">
        <f t="shared" ref="S1321:V1321" si="1209">S448</f>
        <v>40000</v>
      </c>
      <c r="T1321" s="707">
        <f t="shared" si="1209"/>
        <v>0</v>
      </c>
      <c r="U1321" s="707">
        <f t="shared" si="1209"/>
        <v>0</v>
      </c>
      <c r="V1321" s="707">
        <f t="shared" si="1209"/>
        <v>0</v>
      </c>
      <c r="W1321" s="707">
        <f>W448</f>
        <v>0</v>
      </c>
    </row>
    <row r="1322" spans="2:23" ht="21" hidden="1" customHeight="1" x14ac:dyDescent="0.25">
      <c r="B1322" s="725" t="s">
        <v>105</v>
      </c>
      <c r="C1322" s="725" t="s">
        <v>275</v>
      </c>
      <c r="D1322" s="510"/>
      <c r="E1322" s="511"/>
      <c r="F1322" s="511"/>
      <c r="G1322" s="511"/>
      <c r="H1322" s="511"/>
      <c r="I1322" s="489"/>
      <c r="J1322" s="726"/>
      <c r="K1322" s="726"/>
      <c r="L1322" s="727">
        <v>4</v>
      </c>
      <c r="M1322" s="727">
        <v>2</v>
      </c>
      <c r="N1322" s="727">
        <v>6</v>
      </c>
      <c r="O1322" s="726"/>
      <c r="P1322" s="726">
        <v>426</v>
      </c>
      <c r="Q1322" s="732" t="s">
        <v>215</v>
      </c>
      <c r="R1322" s="803">
        <v>43</v>
      </c>
      <c r="S1322" s="562">
        <f t="shared" ref="S1322:V1322" si="1210">S459</f>
        <v>250000</v>
      </c>
      <c r="T1322" s="707">
        <f t="shared" si="1210"/>
        <v>0</v>
      </c>
      <c r="U1322" s="707">
        <f t="shared" si="1210"/>
        <v>1000000</v>
      </c>
      <c r="V1322" s="707">
        <f t="shared" si="1210"/>
        <v>500000</v>
      </c>
      <c r="W1322" s="707">
        <f>W459</f>
        <v>550000</v>
      </c>
    </row>
    <row r="1323" spans="2:23" ht="21" hidden="1" customHeight="1" x14ac:dyDescent="0.25">
      <c r="B1323" s="796" t="s">
        <v>105</v>
      </c>
      <c r="C1323" s="796" t="s">
        <v>289</v>
      </c>
      <c r="D1323" s="510"/>
      <c r="E1323" s="511"/>
      <c r="F1323" s="511"/>
      <c r="G1323" s="511"/>
      <c r="H1323" s="511"/>
      <c r="I1323" s="489"/>
      <c r="J1323" s="797"/>
      <c r="K1323" s="797"/>
      <c r="L1323" s="798">
        <v>4</v>
      </c>
      <c r="M1323" s="798">
        <v>2</v>
      </c>
      <c r="N1323" s="798">
        <v>6</v>
      </c>
      <c r="O1323" s="797"/>
      <c r="P1323" s="797">
        <v>426</v>
      </c>
      <c r="Q1323" s="807" t="s">
        <v>215</v>
      </c>
      <c r="R1323" s="803">
        <v>43</v>
      </c>
      <c r="S1323" s="562">
        <f t="shared" ref="S1323:T1323" si="1211">S520</f>
        <v>0</v>
      </c>
      <c r="T1323" s="707">
        <f t="shared" si="1211"/>
        <v>0</v>
      </c>
      <c r="U1323" s="707">
        <f>U520</f>
        <v>18000</v>
      </c>
      <c r="V1323" s="707">
        <f t="shared" ref="V1323:W1323" si="1212">V520</f>
        <v>16200</v>
      </c>
      <c r="W1323" s="707">
        <f t="shared" si="1212"/>
        <v>16200</v>
      </c>
    </row>
    <row r="1324" spans="2:23" ht="21" hidden="1" customHeight="1" x14ac:dyDescent="0.25">
      <c r="B1324" s="516" t="s">
        <v>105</v>
      </c>
      <c r="C1324" s="516" t="s">
        <v>150</v>
      </c>
      <c r="D1324" s="510"/>
      <c r="E1324" s="511"/>
      <c r="F1324" s="511"/>
      <c r="G1324" s="511"/>
      <c r="H1324" s="511"/>
      <c r="I1324" s="489"/>
      <c r="J1324" s="517"/>
      <c r="K1324" s="517"/>
      <c r="L1324" s="506">
        <v>4</v>
      </c>
      <c r="M1324" s="506">
        <v>2</v>
      </c>
      <c r="N1324" s="506">
        <v>6</v>
      </c>
      <c r="O1324" s="517"/>
      <c r="P1324" s="517">
        <v>426</v>
      </c>
      <c r="Q1324" s="538" t="s">
        <v>215</v>
      </c>
      <c r="R1324" s="483">
        <v>11</v>
      </c>
      <c r="S1324" s="562">
        <f t="shared" ref="S1324:T1324" si="1213">S780</f>
        <v>730000</v>
      </c>
      <c r="T1324" s="707">
        <f t="shared" si="1213"/>
        <v>0</v>
      </c>
      <c r="U1324" s="707">
        <f t="shared" ref="U1324" si="1214">U780</f>
        <v>700000</v>
      </c>
      <c r="V1324" s="707">
        <f t="shared" ref="V1324" si="1215">V780</f>
        <v>900000</v>
      </c>
      <c r="W1324" s="707">
        <f t="shared" ref="W1324" si="1216">W780</f>
        <v>900000</v>
      </c>
    </row>
    <row r="1325" spans="2:23" ht="21" hidden="1" customHeight="1" x14ac:dyDescent="0.25">
      <c r="B1325" s="516" t="s">
        <v>105</v>
      </c>
      <c r="C1325" s="516" t="s">
        <v>150</v>
      </c>
      <c r="D1325" s="510"/>
      <c r="E1325" s="511"/>
      <c r="F1325" s="511"/>
      <c r="G1325" s="511"/>
      <c r="H1325" s="511"/>
      <c r="I1325" s="489"/>
      <c r="J1325" s="517"/>
      <c r="K1325" s="517"/>
      <c r="L1325" s="506">
        <v>4</v>
      </c>
      <c r="M1325" s="506">
        <v>2</v>
      </c>
      <c r="N1325" s="506">
        <v>6</v>
      </c>
      <c r="O1325" s="517"/>
      <c r="P1325" s="517">
        <v>426</v>
      </c>
      <c r="Q1325" s="538" t="s">
        <v>215</v>
      </c>
      <c r="R1325" s="484">
        <v>52</v>
      </c>
      <c r="S1325" s="562">
        <f t="shared" ref="S1325:T1325" si="1217">S786</f>
        <v>0</v>
      </c>
      <c r="T1325" s="707">
        <f t="shared" si="1217"/>
        <v>0</v>
      </c>
      <c r="U1325" s="707">
        <f t="shared" ref="U1325" si="1218">U786</f>
        <v>0</v>
      </c>
      <c r="V1325" s="707">
        <f t="shared" ref="V1325" si="1219">V786</f>
        <v>0</v>
      </c>
      <c r="W1325" s="707">
        <f t="shared" ref="W1325" si="1220">W786</f>
        <v>0</v>
      </c>
    </row>
    <row r="1326" spans="2:23" ht="21" hidden="1" customHeight="1" x14ac:dyDescent="0.25">
      <c r="B1326" s="516" t="s">
        <v>105</v>
      </c>
      <c r="C1326" s="516" t="s">
        <v>150</v>
      </c>
      <c r="D1326" s="510"/>
      <c r="E1326" s="511"/>
      <c r="F1326" s="511"/>
      <c r="G1326" s="511"/>
      <c r="H1326" s="511"/>
      <c r="I1326" s="489"/>
      <c r="J1326" s="517"/>
      <c r="K1326" s="517"/>
      <c r="L1326" s="506">
        <v>4</v>
      </c>
      <c r="M1326" s="506">
        <v>2</v>
      </c>
      <c r="N1326" s="506">
        <v>6</v>
      </c>
      <c r="O1326" s="517"/>
      <c r="P1326" s="517">
        <v>426</v>
      </c>
      <c r="Q1326" s="538" t="s">
        <v>215</v>
      </c>
      <c r="R1326" s="488">
        <v>61</v>
      </c>
      <c r="S1326" s="562">
        <f t="shared" ref="S1326:T1326" si="1221">S792</f>
        <v>0</v>
      </c>
      <c r="T1326" s="707">
        <f t="shared" si="1221"/>
        <v>0</v>
      </c>
      <c r="U1326" s="707">
        <f t="shared" ref="U1326" si="1222">U792</f>
        <v>0</v>
      </c>
      <c r="V1326" s="707">
        <f t="shared" ref="V1326" si="1223">V792</f>
        <v>0</v>
      </c>
      <c r="W1326" s="707">
        <f t="shared" ref="W1326" si="1224">W792</f>
        <v>0</v>
      </c>
    </row>
    <row r="1327" spans="2:23" ht="15" hidden="1" customHeight="1" x14ac:dyDescent="0.25">
      <c r="B1327" s="518" t="s">
        <v>105</v>
      </c>
      <c r="C1327" s="518"/>
      <c r="D1327" s="510"/>
      <c r="E1327" s="511"/>
      <c r="F1327" s="511"/>
      <c r="G1327" s="511"/>
      <c r="H1327" s="511"/>
      <c r="I1327" s="489"/>
      <c r="J1327" s="476" t="s">
        <v>201</v>
      </c>
      <c r="K1327" s="476"/>
      <c r="L1327" s="477">
        <v>4</v>
      </c>
      <c r="M1327" s="477">
        <v>2</v>
      </c>
      <c r="N1327" s="477">
        <v>6</v>
      </c>
      <c r="O1327" s="476"/>
      <c r="P1327" s="476">
        <v>426</v>
      </c>
      <c r="Q1327" s="540" t="s">
        <v>215</v>
      </c>
      <c r="R1327" s="483">
        <v>11</v>
      </c>
      <c r="S1327" s="479">
        <f>S1317+S1324+S1321</f>
        <v>1470000</v>
      </c>
      <c r="T1327" s="479">
        <f t="shared" ref="T1327" si="1225">T1317+T1324+T1321</f>
        <v>0</v>
      </c>
      <c r="U1327" s="479">
        <f>U1317+U1324+U1321</f>
        <v>810000</v>
      </c>
      <c r="V1327" s="479">
        <f t="shared" ref="V1327:W1327" si="1226">V1317+V1324+V1321</f>
        <v>1010000</v>
      </c>
      <c r="W1327" s="479">
        <f t="shared" si="1226"/>
        <v>1010000</v>
      </c>
    </row>
    <row r="1328" spans="2:23" ht="15" hidden="1" customHeight="1" x14ac:dyDescent="0.25">
      <c r="B1328" s="518" t="s">
        <v>105</v>
      </c>
      <c r="C1328" s="518"/>
      <c r="D1328" s="510"/>
      <c r="E1328" s="511"/>
      <c r="F1328" s="511"/>
      <c r="G1328" s="511"/>
      <c r="H1328" s="511"/>
      <c r="I1328" s="489"/>
      <c r="J1328" s="476" t="s">
        <v>201</v>
      </c>
      <c r="K1328" s="476"/>
      <c r="L1328" s="477">
        <v>4</v>
      </c>
      <c r="M1328" s="477">
        <v>2</v>
      </c>
      <c r="N1328" s="477">
        <v>6</v>
      </c>
      <c r="O1328" s="476"/>
      <c r="P1328" s="476">
        <v>426</v>
      </c>
      <c r="Q1328" s="540" t="s">
        <v>215</v>
      </c>
      <c r="R1328" s="809">
        <v>12</v>
      </c>
      <c r="S1328" s="479">
        <f>S1318</f>
        <v>240000</v>
      </c>
      <c r="T1328" s="479">
        <f t="shared" ref="T1328" si="1227">T1318</f>
        <v>187500</v>
      </c>
      <c r="U1328" s="479">
        <f>U1318</f>
        <v>63750</v>
      </c>
      <c r="V1328" s="479">
        <f t="shared" ref="V1328:W1328" si="1228">V1318</f>
        <v>6000</v>
      </c>
      <c r="W1328" s="479">
        <f t="shared" si="1228"/>
        <v>6000</v>
      </c>
    </row>
    <row r="1329" spans="2:23" ht="15" hidden="1" customHeight="1" x14ac:dyDescent="0.25">
      <c r="B1329" s="518" t="s">
        <v>105</v>
      </c>
      <c r="C1329" s="518"/>
      <c r="D1329" s="510"/>
      <c r="E1329" s="511"/>
      <c r="F1329" s="511"/>
      <c r="G1329" s="511"/>
      <c r="H1329" s="511"/>
      <c r="I1329" s="489"/>
      <c r="J1329" s="476" t="s">
        <v>201</v>
      </c>
      <c r="K1329" s="476"/>
      <c r="L1329" s="477">
        <v>4</v>
      </c>
      <c r="M1329" s="477">
        <v>2</v>
      </c>
      <c r="N1329" s="477">
        <v>6</v>
      </c>
      <c r="O1329" s="476"/>
      <c r="P1329" s="476">
        <v>426</v>
      </c>
      <c r="Q1329" s="540" t="s">
        <v>215</v>
      </c>
      <c r="R1329" s="803">
        <v>43</v>
      </c>
      <c r="S1329" s="479">
        <f>S1319+S1323+S1322</f>
        <v>4470000</v>
      </c>
      <c r="T1329" s="479">
        <f t="shared" ref="T1329" si="1229">T1319+T1323+T1322</f>
        <v>332938</v>
      </c>
      <c r="U1329" s="479">
        <f>U1319+U1323+U1322</f>
        <v>3188000</v>
      </c>
      <c r="V1329" s="479">
        <f t="shared" ref="V1329:W1329" si="1230">V1319+V1323+V1322</f>
        <v>1176200</v>
      </c>
      <c r="W1329" s="479">
        <f t="shared" si="1230"/>
        <v>1126200</v>
      </c>
    </row>
    <row r="1330" spans="2:23" ht="15" hidden="1" customHeight="1" x14ac:dyDescent="0.25">
      <c r="B1330" s="518" t="s">
        <v>105</v>
      </c>
      <c r="C1330" s="518"/>
      <c r="D1330" s="510"/>
      <c r="E1330" s="511"/>
      <c r="F1330" s="511"/>
      <c r="G1330" s="511"/>
      <c r="H1330" s="511"/>
      <c r="I1330" s="489"/>
      <c r="J1330" s="476" t="s">
        <v>201</v>
      </c>
      <c r="K1330" s="476"/>
      <c r="L1330" s="477">
        <v>4</v>
      </c>
      <c r="M1330" s="477">
        <v>2</v>
      </c>
      <c r="N1330" s="477">
        <v>6</v>
      </c>
      <c r="O1330" s="476"/>
      <c r="P1330" s="476">
        <v>426</v>
      </c>
      <c r="Q1330" s="540" t="s">
        <v>215</v>
      </c>
      <c r="R1330" s="484">
        <v>52</v>
      </c>
      <c r="S1330" s="479">
        <f>S1325</f>
        <v>0</v>
      </c>
      <c r="T1330" s="479">
        <f t="shared" ref="T1330" si="1231">T1325</f>
        <v>0</v>
      </c>
      <c r="U1330" s="479">
        <f>U1325</f>
        <v>0</v>
      </c>
      <c r="V1330" s="479">
        <f t="shared" ref="V1330:W1330" si="1232">V1325</f>
        <v>0</v>
      </c>
      <c r="W1330" s="479">
        <f t="shared" si="1232"/>
        <v>0</v>
      </c>
    </row>
    <row r="1331" spans="2:23" ht="15" hidden="1" customHeight="1" x14ac:dyDescent="0.25">
      <c r="B1331" s="518" t="s">
        <v>105</v>
      </c>
      <c r="C1331" s="518"/>
      <c r="D1331" s="510"/>
      <c r="E1331" s="511"/>
      <c r="F1331" s="511"/>
      <c r="G1331" s="511"/>
      <c r="H1331" s="511"/>
      <c r="I1331" s="489"/>
      <c r="J1331" s="476" t="s">
        <v>201</v>
      </c>
      <c r="K1331" s="476"/>
      <c r="L1331" s="477">
        <v>4</v>
      </c>
      <c r="M1331" s="477">
        <v>2</v>
      </c>
      <c r="N1331" s="477">
        <v>6</v>
      </c>
      <c r="O1331" s="476"/>
      <c r="P1331" s="476">
        <v>426</v>
      </c>
      <c r="Q1331" s="540" t="s">
        <v>215</v>
      </c>
      <c r="R1331" s="810">
        <v>563</v>
      </c>
      <c r="S1331" s="479">
        <f>S1320</f>
        <v>1360000</v>
      </c>
      <c r="T1331" s="479">
        <f t="shared" ref="T1331" si="1233">T1320</f>
        <v>1062500</v>
      </c>
      <c r="U1331" s="479">
        <f>U1320</f>
        <v>361250</v>
      </c>
      <c r="V1331" s="479">
        <f t="shared" ref="V1331:W1331" si="1234">V1320</f>
        <v>34000</v>
      </c>
      <c r="W1331" s="479">
        <f t="shared" si="1234"/>
        <v>34000</v>
      </c>
    </row>
    <row r="1332" spans="2:23" ht="15" hidden="1" customHeight="1" x14ac:dyDescent="0.25">
      <c r="B1332" s="518" t="s">
        <v>105</v>
      </c>
      <c r="C1332" s="518"/>
      <c r="D1332" s="510"/>
      <c r="E1332" s="511"/>
      <c r="F1332" s="511"/>
      <c r="G1332" s="511"/>
      <c r="H1332" s="511"/>
      <c r="I1332" s="489"/>
      <c r="J1332" s="476" t="s">
        <v>201</v>
      </c>
      <c r="K1332" s="476"/>
      <c r="L1332" s="477">
        <v>4</v>
      </c>
      <c r="M1332" s="477">
        <v>2</v>
      </c>
      <c r="N1332" s="477">
        <v>6</v>
      </c>
      <c r="O1332" s="476"/>
      <c r="P1332" s="476">
        <v>426</v>
      </c>
      <c r="Q1332" s="540" t="s">
        <v>215</v>
      </c>
      <c r="R1332" s="488">
        <v>61</v>
      </c>
      <c r="S1332" s="479">
        <f>S1326</f>
        <v>0</v>
      </c>
      <c r="T1332" s="479">
        <f t="shared" ref="T1332" si="1235">T1326</f>
        <v>0</v>
      </c>
      <c r="U1332" s="479">
        <f>U1326</f>
        <v>0</v>
      </c>
      <c r="V1332" s="479">
        <f t="shared" ref="V1332:W1332" si="1236">V1326</f>
        <v>0</v>
      </c>
      <c r="W1332" s="479">
        <f t="shared" si="1236"/>
        <v>0</v>
      </c>
    </row>
    <row r="1333" spans="2:23" ht="15" hidden="1" customHeight="1" x14ac:dyDescent="0.25">
      <c r="B1333" s="518"/>
      <c r="C1333" s="518"/>
      <c r="D1333" s="510"/>
      <c r="E1333" s="511"/>
      <c r="F1333" s="511"/>
      <c r="G1333" s="511"/>
      <c r="H1333" s="511"/>
      <c r="I1333" s="489"/>
      <c r="J1333" s="476" t="s">
        <v>202</v>
      </c>
      <c r="K1333" s="476"/>
      <c r="L1333" s="481">
        <v>4</v>
      </c>
      <c r="M1333" s="481">
        <v>2</v>
      </c>
      <c r="N1333" s="481">
        <v>6</v>
      </c>
      <c r="O1333" s="519"/>
      <c r="P1333" s="519">
        <v>426</v>
      </c>
      <c r="Q1333" s="542" t="s">
        <v>215</v>
      </c>
      <c r="R1333" s="484"/>
      <c r="S1333" s="503">
        <f>S1327+S1330+S1332+S1329+S1328+S1331</f>
        <v>7540000</v>
      </c>
      <c r="T1333" s="503">
        <f t="shared" ref="T1333" si="1237">T1327+T1330+T1332+T1329+T1328+T1331</f>
        <v>1582938</v>
      </c>
      <c r="U1333" s="503">
        <f>U1327+U1330+U1332+U1329+U1328+U1331</f>
        <v>4423000</v>
      </c>
      <c r="V1333" s="503">
        <f t="shared" ref="V1333:W1333" si="1238">V1327+V1330+V1332+V1329+V1328+V1331</f>
        <v>2226200</v>
      </c>
      <c r="W1333" s="503">
        <f t="shared" si="1238"/>
        <v>2176200</v>
      </c>
    </row>
    <row r="1334" spans="2:23" ht="15" hidden="1" customHeight="1" x14ac:dyDescent="0.25">
      <c r="B1334" s="518"/>
      <c r="C1334" s="518"/>
      <c r="D1334" s="510"/>
      <c r="E1334" s="511"/>
      <c r="F1334" s="511"/>
      <c r="G1334" s="511"/>
      <c r="H1334" s="511"/>
      <c r="I1334" s="489"/>
      <c r="J1334" s="476" t="s">
        <v>98</v>
      </c>
      <c r="K1334" s="476"/>
      <c r="L1334" s="481">
        <v>4</v>
      </c>
      <c r="M1334" s="481">
        <v>2</v>
      </c>
      <c r="N1334" s="481"/>
      <c r="O1334" s="519"/>
      <c r="P1334" s="519"/>
      <c r="Q1334" s="542"/>
      <c r="R1334" s="484"/>
      <c r="S1334" s="503">
        <f>S1327+S1328</f>
        <v>1710000</v>
      </c>
      <c r="T1334" s="503">
        <f t="shared" ref="T1334" si="1239">T1327+T1328</f>
        <v>187500</v>
      </c>
      <c r="U1334" s="503">
        <f>U1327+U1328</f>
        <v>873750</v>
      </c>
      <c r="V1334" s="503">
        <f t="shared" ref="V1334:W1334" si="1240">V1327+V1328</f>
        <v>1016000</v>
      </c>
      <c r="W1334" s="503">
        <f t="shared" si="1240"/>
        <v>1016000</v>
      </c>
    </row>
    <row r="1335" spans="2:23" ht="21" hidden="1" customHeight="1" x14ac:dyDescent="0.25">
      <c r="B1335" s="516" t="s">
        <v>105</v>
      </c>
      <c r="C1335" s="516" t="s">
        <v>150</v>
      </c>
      <c r="D1335" s="510"/>
      <c r="E1335" s="511"/>
      <c r="F1335" s="511"/>
      <c r="G1335" s="511"/>
      <c r="H1335" s="511"/>
      <c r="I1335" s="489"/>
      <c r="J1335" s="517"/>
      <c r="K1335" s="517"/>
      <c r="L1335" s="506">
        <v>4</v>
      </c>
      <c r="M1335" s="506">
        <v>3</v>
      </c>
      <c r="N1335" s="506">
        <v>1</v>
      </c>
      <c r="O1335" s="517"/>
      <c r="P1335" s="517">
        <v>431</v>
      </c>
      <c r="Q1335" s="557" t="s">
        <v>216</v>
      </c>
      <c r="R1335" s="483">
        <v>11</v>
      </c>
      <c r="S1335" s="562">
        <f t="shared" ref="S1335:T1335" si="1241">S681</f>
        <v>2000000</v>
      </c>
      <c r="T1335" s="707">
        <f t="shared" si="1241"/>
        <v>0</v>
      </c>
      <c r="U1335" s="707">
        <f t="shared" ref="U1335" si="1242">U681</f>
        <v>0</v>
      </c>
      <c r="V1335" s="707">
        <f t="shared" ref="V1335" si="1243">V681</f>
        <v>0</v>
      </c>
      <c r="W1335" s="707">
        <f t="shared" ref="W1335" si="1244">W681</f>
        <v>0</v>
      </c>
    </row>
    <row r="1336" spans="2:23" ht="21" hidden="1" customHeight="1" x14ac:dyDescent="0.25">
      <c r="B1336" s="516" t="s">
        <v>105</v>
      </c>
      <c r="C1336" s="516" t="s">
        <v>150</v>
      </c>
      <c r="D1336" s="510"/>
      <c r="E1336" s="511"/>
      <c r="F1336" s="511"/>
      <c r="G1336" s="511"/>
      <c r="H1336" s="511"/>
      <c r="I1336" s="489"/>
      <c r="J1336" s="517"/>
      <c r="K1336" s="517"/>
      <c r="L1336" s="506">
        <v>4</v>
      </c>
      <c r="M1336" s="506">
        <v>3</v>
      </c>
      <c r="N1336" s="506">
        <v>1</v>
      </c>
      <c r="O1336" s="517"/>
      <c r="P1336" s="517">
        <v>431</v>
      </c>
      <c r="Q1336" s="557" t="s">
        <v>216</v>
      </c>
      <c r="R1336" s="803">
        <v>43</v>
      </c>
      <c r="S1336" s="562">
        <f>S683</f>
        <v>0</v>
      </c>
      <c r="T1336" s="707">
        <f t="shared" ref="T1336" si="1245">T683</f>
        <v>0</v>
      </c>
      <c r="U1336" s="707">
        <f t="shared" ref="U1336" si="1246">U683</f>
        <v>4000000</v>
      </c>
      <c r="V1336" s="707">
        <f t="shared" ref="V1336" si="1247">V683</f>
        <v>3000000</v>
      </c>
      <c r="W1336" s="707">
        <f t="shared" ref="W1336" si="1248">W683</f>
        <v>3000000</v>
      </c>
    </row>
    <row r="1337" spans="2:23" ht="21" hidden="1" customHeight="1" x14ac:dyDescent="0.25">
      <c r="B1337" s="516" t="s">
        <v>105</v>
      </c>
      <c r="C1337" s="516" t="s">
        <v>150</v>
      </c>
      <c r="D1337" s="510"/>
      <c r="E1337" s="511"/>
      <c r="F1337" s="511"/>
      <c r="G1337" s="511"/>
      <c r="H1337" s="511"/>
      <c r="I1337" s="489"/>
      <c r="J1337" s="517"/>
      <c r="K1337" s="517"/>
      <c r="L1337" s="506">
        <v>4</v>
      </c>
      <c r="M1337" s="506">
        <v>3</v>
      </c>
      <c r="N1337" s="506">
        <v>1</v>
      </c>
      <c r="O1337" s="517"/>
      <c r="P1337" s="517">
        <v>431</v>
      </c>
      <c r="Q1337" s="557" t="s">
        <v>216</v>
      </c>
      <c r="R1337" s="484">
        <v>52</v>
      </c>
      <c r="S1337" s="562">
        <f t="shared" ref="S1337:T1337" si="1249">S685</f>
        <v>0</v>
      </c>
      <c r="T1337" s="707">
        <f t="shared" si="1249"/>
        <v>0</v>
      </c>
      <c r="U1337" s="707">
        <f t="shared" ref="U1337" si="1250">U685</f>
        <v>0</v>
      </c>
      <c r="V1337" s="707">
        <f t="shared" ref="V1337" si="1251">V685</f>
        <v>0</v>
      </c>
      <c r="W1337" s="707">
        <f t="shared" ref="W1337" si="1252">W685</f>
        <v>0</v>
      </c>
    </row>
    <row r="1338" spans="2:23" ht="21" hidden="1" customHeight="1" x14ac:dyDescent="0.25">
      <c r="B1338" s="516" t="s">
        <v>105</v>
      </c>
      <c r="C1338" s="516" t="s">
        <v>150</v>
      </c>
      <c r="D1338" s="510"/>
      <c r="E1338" s="511"/>
      <c r="F1338" s="511"/>
      <c r="G1338" s="511"/>
      <c r="H1338" s="511"/>
      <c r="I1338" s="489"/>
      <c r="J1338" s="517"/>
      <c r="K1338" s="517"/>
      <c r="L1338" s="506">
        <v>4</v>
      </c>
      <c r="M1338" s="506">
        <v>3</v>
      </c>
      <c r="N1338" s="506">
        <v>1</v>
      </c>
      <c r="O1338" s="517"/>
      <c r="P1338" s="517">
        <v>431</v>
      </c>
      <c r="Q1338" s="557" t="s">
        <v>216</v>
      </c>
      <c r="R1338" s="488">
        <v>61</v>
      </c>
      <c r="S1338" s="562">
        <f t="shared" ref="S1338:T1338" si="1253">S687</f>
        <v>0</v>
      </c>
      <c r="T1338" s="707">
        <f t="shared" si="1253"/>
        <v>0</v>
      </c>
      <c r="U1338" s="707">
        <f t="shared" ref="U1338" si="1254">U687</f>
        <v>0</v>
      </c>
      <c r="V1338" s="707">
        <f t="shared" ref="V1338" si="1255">V687</f>
        <v>0</v>
      </c>
      <c r="W1338" s="707">
        <f t="shared" ref="W1338" si="1256">W687</f>
        <v>0</v>
      </c>
    </row>
    <row r="1339" spans="2:23" ht="15" hidden="1" customHeight="1" x14ac:dyDescent="0.25">
      <c r="B1339" s="518" t="s">
        <v>105</v>
      </c>
      <c r="C1339" s="518"/>
      <c r="D1339" s="510"/>
      <c r="E1339" s="511"/>
      <c r="F1339" s="511"/>
      <c r="G1339" s="511"/>
      <c r="H1339" s="511"/>
      <c r="I1339" s="489"/>
      <c r="J1339" s="476" t="s">
        <v>201</v>
      </c>
      <c r="K1339" s="476"/>
      <c r="L1339" s="477">
        <v>4</v>
      </c>
      <c r="M1339" s="477">
        <v>3</v>
      </c>
      <c r="N1339" s="477">
        <v>1</v>
      </c>
      <c r="O1339" s="476"/>
      <c r="P1339" s="476">
        <v>431</v>
      </c>
      <c r="Q1339" s="539" t="s">
        <v>216</v>
      </c>
      <c r="R1339" s="483">
        <v>11</v>
      </c>
      <c r="S1339" s="479">
        <f>S1335</f>
        <v>2000000</v>
      </c>
      <c r="T1339" s="479">
        <f t="shared" ref="T1339:T1340" si="1257">T1335</f>
        <v>0</v>
      </c>
      <c r="U1339" s="479">
        <f>U1335</f>
        <v>0</v>
      </c>
      <c r="V1339" s="479">
        <f t="shared" ref="V1339:W1339" si="1258">V1335</f>
        <v>0</v>
      </c>
      <c r="W1339" s="479">
        <f t="shared" si="1258"/>
        <v>0</v>
      </c>
    </row>
    <row r="1340" spans="2:23" ht="15" hidden="1" customHeight="1" x14ac:dyDescent="0.25">
      <c r="B1340" s="518" t="s">
        <v>105</v>
      </c>
      <c r="C1340" s="518"/>
      <c r="D1340" s="510"/>
      <c r="E1340" s="511"/>
      <c r="F1340" s="511"/>
      <c r="G1340" s="511"/>
      <c r="H1340" s="511"/>
      <c r="I1340" s="489"/>
      <c r="J1340" s="476" t="s">
        <v>201</v>
      </c>
      <c r="K1340" s="476"/>
      <c r="L1340" s="477">
        <v>4</v>
      </c>
      <c r="M1340" s="477">
        <v>3</v>
      </c>
      <c r="N1340" s="477">
        <v>1</v>
      </c>
      <c r="O1340" s="476"/>
      <c r="P1340" s="476">
        <v>431</v>
      </c>
      <c r="Q1340" s="539" t="s">
        <v>216</v>
      </c>
      <c r="R1340" s="803">
        <v>43</v>
      </c>
      <c r="S1340" s="479">
        <f>S1336</f>
        <v>0</v>
      </c>
      <c r="T1340" s="479">
        <f t="shared" si="1257"/>
        <v>0</v>
      </c>
      <c r="U1340" s="479">
        <f>U1336</f>
        <v>4000000</v>
      </c>
      <c r="V1340" s="479">
        <f t="shared" ref="V1340:W1340" si="1259">V1336</f>
        <v>3000000</v>
      </c>
      <c r="W1340" s="479">
        <f t="shared" si="1259"/>
        <v>3000000</v>
      </c>
    </row>
    <row r="1341" spans="2:23" ht="15" hidden="1" customHeight="1" x14ac:dyDescent="0.25">
      <c r="B1341" s="518" t="s">
        <v>105</v>
      </c>
      <c r="C1341" s="518"/>
      <c r="D1341" s="510"/>
      <c r="E1341" s="511"/>
      <c r="F1341" s="511"/>
      <c r="G1341" s="511"/>
      <c r="H1341" s="511"/>
      <c r="I1341" s="489"/>
      <c r="J1341" s="476" t="s">
        <v>201</v>
      </c>
      <c r="K1341" s="476"/>
      <c r="L1341" s="477">
        <v>4</v>
      </c>
      <c r="M1341" s="477">
        <v>3</v>
      </c>
      <c r="N1341" s="477">
        <v>1</v>
      </c>
      <c r="O1341" s="476"/>
      <c r="P1341" s="476">
        <v>431</v>
      </c>
      <c r="Q1341" s="539" t="s">
        <v>216</v>
      </c>
      <c r="R1341" s="484">
        <v>52</v>
      </c>
      <c r="S1341" s="479">
        <f>S1337</f>
        <v>0</v>
      </c>
      <c r="T1341" s="479">
        <f t="shared" ref="T1341" si="1260">T1337</f>
        <v>0</v>
      </c>
      <c r="U1341" s="479">
        <f>U1337</f>
        <v>0</v>
      </c>
      <c r="V1341" s="479">
        <f t="shared" ref="V1341:W1341" si="1261">V1337</f>
        <v>0</v>
      </c>
      <c r="W1341" s="479">
        <f t="shared" si="1261"/>
        <v>0</v>
      </c>
    </row>
    <row r="1342" spans="2:23" ht="15" hidden="1" customHeight="1" x14ac:dyDescent="0.25">
      <c r="B1342" s="518" t="s">
        <v>105</v>
      </c>
      <c r="C1342" s="518"/>
      <c r="D1342" s="510"/>
      <c r="E1342" s="511"/>
      <c r="F1342" s="511"/>
      <c r="G1342" s="511"/>
      <c r="H1342" s="511"/>
      <c r="I1342" s="489"/>
      <c r="J1342" s="476" t="s">
        <v>201</v>
      </c>
      <c r="K1342" s="476"/>
      <c r="L1342" s="477">
        <v>4</v>
      </c>
      <c r="M1342" s="477">
        <v>3</v>
      </c>
      <c r="N1342" s="477">
        <v>1</v>
      </c>
      <c r="O1342" s="476"/>
      <c r="P1342" s="476">
        <v>431</v>
      </c>
      <c r="Q1342" s="539" t="s">
        <v>216</v>
      </c>
      <c r="R1342" s="488">
        <v>61</v>
      </c>
      <c r="S1342" s="479">
        <f>S1338</f>
        <v>0</v>
      </c>
      <c r="T1342" s="479">
        <f t="shared" ref="T1342" si="1262">T1338</f>
        <v>0</v>
      </c>
      <c r="U1342" s="479">
        <f>U1338</f>
        <v>0</v>
      </c>
      <c r="V1342" s="479">
        <f t="shared" ref="V1342:W1342" si="1263">V1338</f>
        <v>0</v>
      </c>
      <c r="W1342" s="479">
        <f t="shared" si="1263"/>
        <v>0</v>
      </c>
    </row>
    <row r="1343" spans="2:23" ht="15" hidden="1" customHeight="1" x14ac:dyDescent="0.25">
      <c r="B1343" s="518"/>
      <c r="C1343" s="518"/>
      <c r="D1343" s="510"/>
      <c r="E1343" s="511"/>
      <c r="F1343" s="511"/>
      <c r="G1343" s="511"/>
      <c r="H1343" s="511"/>
      <c r="I1343" s="489"/>
      <c r="J1343" s="476" t="s">
        <v>202</v>
      </c>
      <c r="K1343" s="476"/>
      <c r="L1343" s="481">
        <v>4</v>
      </c>
      <c r="M1343" s="481">
        <v>3</v>
      </c>
      <c r="N1343" s="481">
        <v>1</v>
      </c>
      <c r="O1343" s="519"/>
      <c r="P1343" s="519">
        <v>431</v>
      </c>
      <c r="Q1343" s="541" t="s">
        <v>216</v>
      </c>
      <c r="R1343" s="484"/>
      <c r="S1343" s="503">
        <f>S1339+S1341+S1342+S1340</f>
        <v>2000000</v>
      </c>
      <c r="T1343" s="503">
        <f t="shared" ref="T1343" si="1264">T1339+T1341+T1342+T1340</f>
        <v>0</v>
      </c>
      <c r="U1343" s="503">
        <f>U1339+U1341+U1342+U1340</f>
        <v>4000000</v>
      </c>
      <c r="V1343" s="503">
        <f t="shared" ref="V1343:W1343" si="1265">V1339+V1341+V1342+V1340</f>
        <v>3000000</v>
      </c>
      <c r="W1343" s="503">
        <f t="shared" si="1265"/>
        <v>3000000</v>
      </c>
    </row>
    <row r="1344" spans="2:23" ht="15" hidden="1" customHeight="1" x14ac:dyDescent="0.25">
      <c r="B1344" s="518"/>
      <c r="C1344" s="518"/>
      <c r="D1344" s="510"/>
      <c r="E1344" s="511"/>
      <c r="F1344" s="511"/>
      <c r="G1344" s="511"/>
      <c r="H1344" s="511"/>
      <c r="I1344" s="489"/>
      <c r="J1344" s="476" t="s">
        <v>98</v>
      </c>
      <c r="K1344" s="476"/>
      <c r="L1344" s="481">
        <v>4</v>
      </c>
      <c r="M1344" s="481">
        <v>3</v>
      </c>
      <c r="N1344" s="481"/>
      <c r="O1344" s="519"/>
      <c r="P1344" s="519"/>
      <c r="Q1344" s="541"/>
      <c r="R1344" s="484"/>
      <c r="S1344" s="503">
        <f>S1339</f>
        <v>2000000</v>
      </c>
      <c r="T1344" s="503">
        <f t="shared" ref="T1344" si="1266">T1339</f>
        <v>0</v>
      </c>
      <c r="U1344" s="503">
        <f>U1339</f>
        <v>0</v>
      </c>
      <c r="V1344" s="503">
        <f t="shared" ref="V1344:W1344" si="1267">V1339</f>
        <v>0</v>
      </c>
      <c r="W1344" s="503">
        <f t="shared" si="1267"/>
        <v>0</v>
      </c>
    </row>
    <row r="1345" spans="2:23" ht="21" hidden="1" customHeight="1" x14ac:dyDescent="0.25">
      <c r="B1345" s="516" t="s">
        <v>105</v>
      </c>
      <c r="C1345" s="516" t="s">
        <v>150</v>
      </c>
      <c r="D1345" s="510"/>
      <c r="E1345" s="511"/>
      <c r="F1345" s="511"/>
      <c r="G1345" s="511"/>
      <c r="H1345" s="511"/>
      <c r="I1345" s="489"/>
      <c r="J1345" s="517"/>
      <c r="K1345" s="517"/>
      <c r="L1345" s="626">
        <v>4</v>
      </c>
      <c r="M1345" s="626">
        <v>5</v>
      </c>
      <c r="N1345" s="626">
        <v>1</v>
      </c>
      <c r="O1345" s="626"/>
      <c r="P1345" s="626">
        <v>451</v>
      </c>
      <c r="Q1345" s="626" t="s">
        <v>238</v>
      </c>
      <c r="R1345" s="496">
        <v>13</v>
      </c>
      <c r="S1345" s="490">
        <f t="shared" ref="S1345:T1345" si="1268">S861</f>
        <v>3000</v>
      </c>
      <c r="T1345" s="490">
        <f t="shared" si="1268"/>
        <v>0</v>
      </c>
      <c r="U1345" s="490">
        <f t="shared" ref="U1345" si="1269">U861</f>
        <v>0</v>
      </c>
      <c r="V1345" s="490">
        <f t="shared" ref="V1345" si="1270">V861</f>
        <v>0</v>
      </c>
      <c r="W1345" s="490">
        <f t="shared" ref="W1345" si="1271">W861</f>
        <v>0</v>
      </c>
    </row>
    <row r="1346" spans="2:23" ht="21" hidden="1" customHeight="1" x14ac:dyDescent="0.25">
      <c r="B1346" s="516" t="s">
        <v>105</v>
      </c>
      <c r="C1346" s="516" t="s">
        <v>150</v>
      </c>
      <c r="D1346" s="510"/>
      <c r="E1346" s="511"/>
      <c r="F1346" s="511"/>
      <c r="G1346" s="511"/>
      <c r="H1346" s="511"/>
      <c r="I1346" s="489"/>
      <c r="J1346" s="517"/>
      <c r="K1346" s="517"/>
      <c r="L1346" s="626">
        <v>4</v>
      </c>
      <c r="M1346" s="626">
        <v>5</v>
      </c>
      <c r="N1346" s="626">
        <v>1</v>
      </c>
      <c r="O1346" s="626"/>
      <c r="P1346" s="626">
        <v>451</v>
      </c>
      <c r="Q1346" s="626" t="s">
        <v>238</v>
      </c>
      <c r="R1346" s="500">
        <v>83</v>
      </c>
      <c r="S1346" s="490">
        <f t="shared" ref="S1346:T1346" si="1272">S878</f>
        <v>20000</v>
      </c>
      <c r="T1346" s="490">
        <f t="shared" si="1272"/>
        <v>0</v>
      </c>
      <c r="U1346" s="490">
        <f t="shared" ref="U1346" si="1273">U878</f>
        <v>0</v>
      </c>
      <c r="V1346" s="490">
        <f t="shared" ref="V1346" si="1274">V878</f>
        <v>0</v>
      </c>
      <c r="W1346" s="490">
        <f t="shared" ref="W1346" si="1275">W878</f>
        <v>0</v>
      </c>
    </row>
    <row r="1347" spans="2:23" ht="15" hidden="1" customHeight="1" x14ac:dyDescent="0.25">
      <c r="B1347" s="518" t="s">
        <v>105</v>
      </c>
      <c r="C1347" s="518"/>
      <c r="D1347" s="510"/>
      <c r="E1347" s="511"/>
      <c r="F1347" s="511"/>
      <c r="G1347" s="511"/>
      <c r="H1347" s="511"/>
      <c r="I1347" s="489"/>
      <c r="J1347" s="476" t="s">
        <v>201</v>
      </c>
      <c r="K1347" s="476"/>
      <c r="L1347" s="477">
        <v>4</v>
      </c>
      <c r="M1347" s="477">
        <v>5</v>
      </c>
      <c r="N1347" s="477">
        <v>1</v>
      </c>
      <c r="O1347" s="476"/>
      <c r="P1347" s="476">
        <v>451</v>
      </c>
      <c r="Q1347" s="539" t="s">
        <v>238</v>
      </c>
      <c r="R1347" s="496">
        <v>13</v>
      </c>
      <c r="S1347" s="490">
        <f>S1345</f>
        <v>3000</v>
      </c>
      <c r="T1347" s="490">
        <f t="shared" ref="T1347" si="1276">T1345</f>
        <v>0</v>
      </c>
      <c r="U1347" s="490">
        <f t="shared" ref="U1347" si="1277">U1345</f>
        <v>0</v>
      </c>
      <c r="V1347" s="490">
        <f t="shared" ref="V1347" si="1278">V1345</f>
        <v>0</v>
      </c>
      <c r="W1347" s="490">
        <f t="shared" ref="W1347" si="1279">W1345</f>
        <v>0</v>
      </c>
    </row>
    <row r="1348" spans="2:23" ht="15" hidden="1" customHeight="1" x14ac:dyDescent="0.25">
      <c r="B1348" s="518" t="s">
        <v>105</v>
      </c>
      <c r="C1348" s="518"/>
      <c r="D1348" s="510"/>
      <c r="E1348" s="511"/>
      <c r="F1348" s="511"/>
      <c r="G1348" s="511"/>
      <c r="H1348" s="511"/>
      <c r="I1348" s="489"/>
      <c r="J1348" s="476" t="s">
        <v>201</v>
      </c>
      <c r="K1348" s="476"/>
      <c r="L1348" s="477">
        <v>4</v>
      </c>
      <c r="M1348" s="477">
        <v>5</v>
      </c>
      <c r="N1348" s="477">
        <v>1</v>
      </c>
      <c r="O1348" s="476"/>
      <c r="P1348" s="476">
        <v>451</v>
      </c>
      <c r="Q1348" s="539" t="s">
        <v>238</v>
      </c>
      <c r="R1348" s="500">
        <v>83</v>
      </c>
      <c r="S1348" s="490">
        <f>S1346</f>
        <v>20000</v>
      </c>
      <c r="T1348" s="490">
        <f t="shared" ref="T1348" si="1280">T1346</f>
        <v>0</v>
      </c>
      <c r="U1348" s="490">
        <f t="shared" ref="U1348" si="1281">U1346</f>
        <v>0</v>
      </c>
      <c r="V1348" s="490">
        <f t="shared" ref="V1348" si="1282">V1346</f>
        <v>0</v>
      </c>
      <c r="W1348" s="490">
        <f t="shared" ref="W1348" si="1283">W1346</f>
        <v>0</v>
      </c>
    </row>
    <row r="1349" spans="2:23" ht="15" hidden="1" customHeight="1" x14ac:dyDescent="0.25">
      <c r="B1349" s="518"/>
      <c r="C1349" s="518"/>
      <c r="D1349" s="510"/>
      <c r="E1349" s="511"/>
      <c r="F1349" s="511"/>
      <c r="G1349" s="511"/>
      <c r="H1349" s="511"/>
      <c r="I1349" s="489"/>
      <c r="J1349" s="476" t="s">
        <v>202</v>
      </c>
      <c r="K1349" s="476"/>
      <c r="L1349" s="484">
        <v>4</v>
      </c>
      <c r="M1349" s="484">
        <v>5</v>
      </c>
      <c r="N1349" s="484">
        <v>1</v>
      </c>
      <c r="O1349" s="484"/>
      <c r="P1349" s="484">
        <v>451</v>
      </c>
      <c r="Q1349" s="484" t="s">
        <v>238</v>
      </c>
      <c r="R1349" s="484"/>
      <c r="S1349" s="627">
        <f>S1347+S1348</f>
        <v>23000</v>
      </c>
      <c r="T1349" s="627">
        <f t="shared" ref="T1349" si="1284">T1347+T1348</f>
        <v>0</v>
      </c>
      <c r="U1349" s="627">
        <f t="shared" ref="U1349:W1349" si="1285">U1347+U1348</f>
        <v>0</v>
      </c>
      <c r="V1349" s="627">
        <f t="shared" si="1285"/>
        <v>0</v>
      </c>
      <c r="W1349" s="627">
        <f t="shared" si="1285"/>
        <v>0</v>
      </c>
    </row>
    <row r="1350" spans="2:23" ht="15" hidden="1" customHeight="1" x14ac:dyDescent="0.25">
      <c r="B1350" s="518"/>
      <c r="C1350" s="518"/>
      <c r="D1350" s="510"/>
      <c r="E1350" s="511"/>
      <c r="F1350" s="511"/>
      <c r="G1350" s="511"/>
      <c r="H1350" s="511"/>
      <c r="I1350" s="489"/>
      <c r="J1350" s="476" t="s">
        <v>98</v>
      </c>
      <c r="K1350" s="476"/>
      <c r="L1350" s="484">
        <v>4</v>
      </c>
      <c r="M1350" s="484">
        <v>5</v>
      </c>
      <c r="N1350" s="484"/>
      <c r="O1350" s="484"/>
      <c r="P1350" s="484"/>
      <c r="Q1350" s="484"/>
      <c r="R1350" s="484"/>
      <c r="S1350" s="627">
        <f>S1347+S1348</f>
        <v>23000</v>
      </c>
      <c r="T1350" s="627">
        <f t="shared" ref="T1350" si="1286">T1347+T1348</f>
        <v>0</v>
      </c>
      <c r="U1350" s="627">
        <f t="shared" ref="U1350" si="1287">U1347+U1348</f>
        <v>0</v>
      </c>
      <c r="V1350" s="627">
        <f t="shared" ref="V1350" si="1288">V1347+V1348</f>
        <v>0</v>
      </c>
      <c r="W1350" s="627">
        <f t="shared" ref="W1350" si="1289">W1347+W1348</f>
        <v>0</v>
      </c>
    </row>
    <row r="1351" spans="2:23" ht="21" hidden="1" customHeight="1" x14ac:dyDescent="0.25">
      <c r="B1351" s="516" t="s">
        <v>105</v>
      </c>
      <c r="C1351" s="516" t="s">
        <v>150</v>
      </c>
      <c r="D1351" s="510"/>
      <c r="E1351" s="511"/>
      <c r="F1351" s="511"/>
      <c r="G1351" s="511"/>
      <c r="H1351" s="511"/>
      <c r="I1351" s="489"/>
      <c r="J1351" s="517"/>
      <c r="K1351" s="517"/>
      <c r="L1351" s="506">
        <v>4</v>
      </c>
      <c r="M1351" s="506">
        <v>5</v>
      </c>
      <c r="N1351" s="506">
        <v>2</v>
      </c>
      <c r="O1351" s="517"/>
      <c r="P1351" s="517">
        <v>452</v>
      </c>
      <c r="Q1351" s="532" t="s">
        <v>180</v>
      </c>
      <c r="R1351" s="483">
        <v>11</v>
      </c>
      <c r="S1351" s="562">
        <f t="shared" ref="S1351:T1351" si="1290">S781</f>
        <v>100000</v>
      </c>
      <c r="T1351" s="707">
        <f t="shared" si="1290"/>
        <v>0</v>
      </c>
      <c r="U1351" s="707">
        <f t="shared" ref="U1351" si="1291">U781</f>
        <v>100000</v>
      </c>
      <c r="V1351" s="707">
        <f t="shared" ref="V1351" si="1292">V781</f>
        <v>100000</v>
      </c>
      <c r="W1351" s="707">
        <f t="shared" ref="W1351" si="1293">W781</f>
        <v>100000</v>
      </c>
    </row>
    <row r="1352" spans="2:23" ht="21" hidden="1" customHeight="1" x14ac:dyDescent="0.25">
      <c r="B1352" s="516" t="s">
        <v>105</v>
      </c>
      <c r="C1352" s="516" t="s">
        <v>150</v>
      </c>
      <c r="D1352" s="510"/>
      <c r="E1352" s="511"/>
      <c r="F1352" s="511"/>
      <c r="G1352" s="511"/>
      <c r="H1352" s="511"/>
      <c r="I1352" s="489"/>
      <c r="J1352" s="517"/>
      <c r="K1352" s="517"/>
      <c r="L1352" s="506">
        <v>4</v>
      </c>
      <c r="M1352" s="506">
        <v>5</v>
      </c>
      <c r="N1352" s="506">
        <v>2</v>
      </c>
      <c r="O1352" s="517"/>
      <c r="P1352" s="517">
        <v>452</v>
      </c>
      <c r="Q1352" s="532" t="s">
        <v>180</v>
      </c>
      <c r="R1352" s="484">
        <v>52</v>
      </c>
      <c r="S1352" s="562">
        <f t="shared" ref="S1352:T1352" si="1294">S787</f>
        <v>0</v>
      </c>
      <c r="T1352" s="707">
        <f t="shared" si="1294"/>
        <v>0</v>
      </c>
      <c r="U1352" s="707">
        <f t="shared" ref="U1352" si="1295">U787</f>
        <v>0</v>
      </c>
      <c r="V1352" s="707">
        <f t="shared" ref="V1352" si="1296">V787</f>
        <v>0</v>
      </c>
      <c r="W1352" s="707">
        <f t="shared" ref="W1352" si="1297">W787</f>
        <v>0</v>
      </c>
    </row>
    <row r="1353" spans="2:23" ht="15" hidden="1" customHeight="1" x14ac:dyDescent="0.25">
      <c r="B1353" s="518" t="s">
        <v>105</v>
      </c>
      <c r="C1353" s="518"/>
      <c r="D1353" s="510"/>
      <c r="E1353" s="511"/>
      <c r="F1353" s="511"/>
      <c r="G1353" s="511"/>
      <c r="H1353" s="511"/>
      <c r="I1353" s="489"/>
      <c r="J1353" s="476" t="s">
        <v>201</v>
      </c>
      <c r="K1353" s="476"/>
      <c r="L1353" s="477">
        <v>4</v>
      </c>
      <c r="M1353" s="477">
        <v>5</v>
      </c>
      <c r="N1353" s="477">
        <v>2</v>
      </c>
      <c r="O1353" s="476"/>
      <c r="P1353" s="476">
        <v>452</v>
      </c>
      <c r="Q1353" s="533" t="s">
        <v>180</v>
      </c>
      <c r="R1353" s="483">
        <v>11</v>
      </c>
      <c r="S1353" s="479">
        <f>S1351</f>
        <v>100000</v>
      </c>
      <c r="T1353" s="479">
        <f t="shared" ref="T1353" si="1298">T1351</f>
        <v>0</v>
      </c>
      <c r="U1353" s="479">
        <f t="shared" ref="U1353" si="1299">U1351</f>
        <v>100000</v>
      </c>
      <c r="V1353" s="479">
        <f t="shared" ref="V1353" si="1300">V1351</f>
        <v>100000</v>
      </c>
      <c r="W1353" s="479">
        <f t="shared" ref="W1353" si="1301">W1351</f>
        <v>100000</v>
      </c>
    </row>
    <row r="1354" spans="2:23" ht="15" hidden="1" customHeight="1" x14ac:dyDescent="0.25">
      <c r="B1354" s="518" t="s">
        <v>105</v>
      </c>
      <c r="C1354" s="518"/>
      <c r="D1354" s="510"/>
      <c r="E1354" s="511"/>
      <c r="F1354" s="511"/>
      <c r="G1354" s="511"/>
      <c r="H1354" s="511"/>
      <c r="I1354" s="489"/>
      <c r="J1354" s="476" t="s">
        <v>201</v>
      </c>
      <c r="K1354" s="476"/>
      <c r="L1354" s="477">
        <v>4</v>
      </c>
      <c r="M1354" s="477">
        <v>5</v>
      </c>
      <c r="N1354" s="477">
        <v>2</v>
      </c>
      <c r="O1354" s="476"/>
      <c r="P1354" s="476">
        <v>452</v>
      </c>
      <c r="Q1354" s="533" t="s">
        <v>180</v>
      </c>
      <c r="R1354" s="484">
        <v>52</v>
      </c>
      <c r="S1354" s="479">
        <f>S1352</f>
        <v>0</v>
      </c>
      <c r="T1354" s="479">
        <f t="shared" ref="T1354" si="1302">T1352</f>
        <v>0</v>
      </c>
      <c r="U1354" s="479">
        <f t="shared" ref="U1354" si="1303">U1352</f>
        <v>0</v>
      </c>
      <c r="V1354" s="479">
        <f t="shared" ref="V1354" si="1304">V1352</f>
        <v>0</v>
      </c>
      <c r="W1354" s="479">
        <f t="shared" ref="W1354" si="1305">W1352</f>
        <v>0</v>
      </c>
    </row>
    <row r="1355" spans="2:23" ht="15" hidden="1" customHeight="1" x14ac:dyDescent="0.25">
      <c r="B1355" s="518"/>
      <c r="C1355" s="518"/>
      <c r="D1355" s="510"/>
      <c r="E1355" s="511"/>
      <c r="F1355" s="511"/>
      <c r="G1355" s="511"/>
      <c r="H1355" s="511"/>
      <c r="I1355" s="489"/>
      <c r="J1355" s="476" t="s">
        <v>202</v>
      </c>
      <c r="K1355" s="476"/>
      <c r="L1355" s="481">
        <v>4</v>
      </c>
      <c r="M1355" s="481">
        <v>5</v>
      </c>
      <c r="N1355" s="481">
        <v>2</v>
      </c>
      <c r="O1355" s="519"/>
      <c r="P1355" s="519">
        <v>452</v>
      </c>
      <c r="Q1355" s="534" t="s">
        <v>180</v>
      </c>
      <c r="R1355" s="484"/>
      <c r="S1355" s="503">
        <f>S1353+S1354</f>
        <v>100000</v>
      </c>
      <c r="T1355" s="503">
        <f t="shared" ref="T1355" si="1306">T1353+T1354</f>
        <v>0</v>
      </c>
      <c r="U1355" s="503">
        <f t="shared" ref="U1355:W1355" si="1307">U1353+U1354</f>
        <v>100000</v>
      </c>
      <c r="V1355" s="503">
        <f t="shared" si="1307"/>
        <v>100000</v>
      </c>
      <c r="W1355" s="503">
        <f t="shared" si="1307"/>
        <v>100000</v>
      </c>
    </row>
    <row r="1356" spans="2:23" ht="15" hidden="1" customHeight="1" x14ac:dyDescent="0.25">
      <c r="B1356" s="518"/>
      <c r="C1356" s="518"/>
      <c r="D1356" s="510"/>
      <c r="E1356" s="511"/>
      <c r="F1356" s="511"/>
      <c r="G1356" s="511"/>
      <c r="H1356" s="511"/>
      <c r="I1356" s="489"/>
      <c r="J1356" s="476" t="s">
        <v>98</v>
      </c>
      <c r="K1356" s="476"/>
      <c r="L1356" s="481">
        <v>4</v>
      </c>
      <c r="M1356" s="481">
        <v>5</v>
      </c>
      <c r="N1356" s="481"/>
      <c r="O1356" s="519"/>
      <c r="P1356" s="519"/>
      <c r="Q1356" s="534"/>
      <c r="R1356" s="484"/>
      <c r="S1356" s="503">
        <f>S1353</f>
        <v>100000</v>
      </c>
      <c r="T1356" s="503">
        <f t="shared" ref="T1356" si="1308">T1353</f>
        <v>0</v>
      </c>
      <c r="U1356" s="503">
        <f>U1353</f>
        <v>100000</v>
      </c>
      <c r="V1356" s="503">
        <f t="shared" ref="V1356" si="1309">V1353</f>
        <v>100000</v>
      </c>
      <c r="W1356" s="503">
        <f t="shared" ref="W1356" si="1310">W1353</f>
        <v>100000</v>
      </c>
    </row>
    <row r="1357" spans="2:23" ht="21" hidden="1" customHeight="1" x14ac:dyDescent="0.25">
      <c r="B1357" s="514" t="s">
        <v>105</v>
      </c>
      <c r="C1357" s="514" t="s">
        <v>116</v>
      </c>
      <c r="D1357" s="510"/>
      <c r="E1357" s="511"/>
      <c r="F1357" s="511"/>
      <c r="G1357" s="511"/>
      <c r="H1357" s="511"/>
      <c r="I1357" s="489"/>
      <c r="J1357" s="515"/>
      <c r="K1357" s="515"/>
      <c r="L1357" s="494">
        <v>5</v>
      </c>
      <c r="M1357" s="494">
        <v>1</v>
      </c>
      <c r="N1357" s="494">
        <v>2</v>
      </c>
      <c r="O1357" s="515"/>
      <c r="P1357" s="515">
        <v>512</v>
      </c>
      <c r="Q1357" s="515" t="s">
        <v>217</v>
      </c>
      <c r="R1357" s="489">
        <v>11</v>
      </c>
      <c r="S1357" s="562">
        <f t="shared" ref="S1357:T1357" si="1311">S604</f>
        <v>160000000</v>
      </c>
      <c r="T1357" s="707">
        <f t="shared" si="1311"/>
        <v>97337133</v>
      </c>
      <c r="U1357" s="707">
        <f>U604</f>
        <v>90000000</v>
      </c>
      <c r="V1357" s="707">
        <f t="shared" ref="V1357:W1357" si="1312">V604</f>
        <v>115000000</v>
      </c>
      <c r="W1357" s="707">
        <f t="shared" si="1312"/>
        <v>103000000</v>
      </c>
    </row>
    <row r="1358" spans="2:23" ht="21" hidden="1" customHeight="1" x14ac:dyDescent="0.25">
      <c r="B1358" s="514" t="s">
        <v>105</v>
      </c>
      <c r="C1358" s="514" t="s">
        <v>116</v>
      </c>
      <c r="D1358" s="510"/>
      <c r="E1358" s="511"/>
      <c r="F1358" s="511"/>
      <c r="G1358" s="511"/>
      <c r="H1358" s="511"/>
      <c r="I1358" s="489"/>
      <c r="J1358" s="515"/>
      <c r="K1358" s="515"/>
      <c r="L1358" s="494">
        <v>5</v>
      </c>
      <c r="M1358" s="494">
        <v>1</v>
      </c>
      <c r="N1358" s="494">
        <v>2</v>
      </c>
      <c r="O1358" s="515"/>
      <c r="P1358" s="515">
        <v>512</v>
      </c>
      <c r="Q1358" s="515" t="s">
        <v>217</v>
      </c>
      <c r="R1358" s="616">
        <v>43</v>
      </c>
      <c r="S1358" s="562">
        <f t="shared" ref="S1358:T1358" si="1313">S610+S608</f>
        <v>15000000</v>
      </c>
      <c r="T1358" s="707">
        <f t="shared" si="1313"/>
        <v>2232460</v>
      </c>
      <c r="U1358" s="707">
        <f>U610+U608</f>
        <v>10000000</v>
      </c>
      <c r="V1358" s="707">
        <f t="shared" ref="V1358:W1358" si="1314">V610+V608</f>
        <v>10000000</v>
      </c>
      <c r="W1358" s="707">
        <f t="shared" si="1314"/>
        <v>10000000</v>
      </c>
    </row>
    <row r="1359" spans="2:23" ht="21" hidden="1" customHeight="1" x14ac:dyDescent="0.25">
      <c r="B1359" s="514" t="s">
        <v>105</v>
      </c>
      <c r="C1359" s="514" t="s">
        <v>116</v>
      </c>
      <c r="D1359" s="510"/>
      <c r="E1359" s="511"/>
      <c r="F1359" s="511"/>
      <c r="G1359" s="511"/>
      <c r="H1359" s="511"/>
      <c r="I1359" s="489"/>
      <c r="J1359" s="515"/>
      <c r="K1359" s="515"/>
      <c r="L1359" s="494">
        <v>5</v>
      </c>
      <c r="M1359" s="494">
        <v>1</v>
      </c>
      <c r="N1359" s="494">
        <v>2</v>
      </c>
      <c r="O1359" s="515"/>
      <c r="P1359" s="515">
        <v>512</v>
      </c>
      <c r="Q1359" s="515" t="s">
        <v>217</v>
      </c>
      <c r="R1359" s="502">
        <v>81</v>
      </c>
      <c r="S1359" s="562">
        <f t="shared" ref="S1359:T1359" si="1315">S606</f>
        <v>80000000</v>
      </c>
      <c r="T1359" s="707">
        <f t="shared" si="1315"/>
        <v>0</v>
      </c>
      <c r="U1359" s="707">
        <f>U606</f>
        <v>120000000</v>
      </c>
      <c r="V1359" s="707">
        <f t="shared" ref="V1359:W1359" si="1316">V606</f>
        <v>30000000</v>
      </c>
      <c r="W1359" s="707">
        <f t="shared" si="1316"/>
        <v>30000000</v>
      </c>
    </row>
    <row r="1360" spans="2:23" ht="15" hidden="1" customHeight="1" x14ac:dyDescent="0.25">
      <c r="B1360" s="558" t="s">
        <v>105</v>
      </c>
      <c r="C1360" s="558"/>
      <c r="D1360" s="501"/>
      <c r="E1360" s="559"/>
      <c r="F1360" s="559"/>
      <c r="G1360" s="559"/>
      <c r="H1360" s="559"/>
      <c r="I1360" s="483"/>
      <c r="J1360" s="501" t="s">
        <v>201</v>
      </c>
      <c r="K1360" s="501"/>
      <c r="L1360" s="477">
        <v>5</v>
      </c>
      <c r="M1360" s="477">
        <v>1</v>
      </c>
      <c r="N1360" s="477">
        <v>2</v>
      </c>
      <c r="O1360" s="501"/>
      <c r="P1360" s="501">
        <v>512</v>
      </c>
      <c r="Q1360" s="501" t="s">
        <v>217</v>
      </c>
      <c r="R1360" s="483">
        <v>11</v>
      </c>
      <c r="S1360" s="479">
        <f>S1357</f>
        <v>160000000</v>
      </c>
      <c r="T1360" s="479">
        <f t="shared" ref="T1360" si="1317">T1357</f>
        <v>97337133</v>
      </c>
      <c r="U1360" s="479">
        <f t="shared" ref="U1360" si="1318">U1357</f>
        <v>90000000</v>
      </c>
      <c r="V1360" s="479">
        <f t="shared" ref="V1360" si="1319">V1357</f>
        <v>115000000</v>
      </c>
      <c r="W1360" s="479">
        <f t="shared" ref="W1360" si="1320">W1357</f>
        <v>103000000</v>
      </c>
    </row>
    <row r="1361" spans="2:23" ht="15" hidden="1" customHeight="1" x14ac:dyDescent="0.25">
      <c r="B1361" s="558" t="s">
        <v>105</v>
      </c>
      <c r="C1361" s="558"/>
      <c r="D1361" s="501"/>
      <c r="E1361" s="559"/>
      <c r="F1361" s="559"/>
      <c r="G1361" s="559"/>
      <c r="H1361" s="559"/>
      <c r="I1361" s="483"/>
      <c r="J1361" s="501" t="s">
        <v>201</v>
      </c>
      <c r="K1361" s="501"/>
      <c r="L1361" s="477">
        <v>5</v>
      </c>
      <c r="M1361" s="477">
        <v>1</v>
      </c>
      <c r="N1361" s="477">
        <v>2</v>
      </c>
      <c r="O1361" s="501"/>
      <c r="P1361" s="501">
        <v>512</v>
      </c>
      <c r="Q1361" s="501" t="s">
        <v>217</v>
      </c>
      <c r="R1361" s="616">
        <v>43</v>
      </c>
      <c r="S1361" s="479">
        <f>S1358</f>
        <v>15000000</v>
      </c>
      <c r="T1361" s="479">
        <f t="shared" ref="T1361" si="1321">T1358</f>
        <v>2232460</v>
      </c>
      <c r="U1361" s="479">
        <f t="shared" ref="U1361" si="1322">U1358</f>
        <v>10000000</v>
      </c>
      <c r="V1361" s="479">
        <f t="shared" ref="V1361" si="1323">V1358</f>
        <v>10000000</v>
      </c>
      <c r="W1361" s="479">
        <f t="shared" ref="W1361" si="1324">W1358</f>
        <v>10000000</v>
      </c>
    </row>
    <row r="1362" spans="2:23" ht="15" hidden="1" customHeight="1" x14ac:dyDescent="0.25">
      <c r="B1362" s="558" t="s">
        <v>105</v>
      </c>
      <c r="C1362" s="558"/>
      <c r="D1362" s="501"/>
      <c r="E1362" s="559"/>
      <c r="F1362" s="559"/>
      <c r="G1362" s="559"/>
      <c r="H1362" s="559"/>
      <c r="I1362" s="483"/>
      <c r="J1362" s="501" t="s">
        <v>201</v>
      </c>
      <c r="K1362" s="501"/>
      <c r="L1362" s="477">
        <v>5</v>
      </c>
      <c r="M1362" s="477">
        <v>1</v>
      </c>
      <c r="N1362" s="477">
        <v>2</v>
      </c>
      <c r="O1362" s="501"/>
      <c r="P1362" s="501">
        <v>512</v>
      </c>
      <c r="Q1362" s="501" t="s">
        <v>217</v>
      </c>
      <c r="R1362" s="502">
        <v>81</v>
      </c>
      <c r="S1362" s="479">
        <f>S1359</f>
        <v>80000000</v>
      </c>
      <c r="T1362" s="479">
        <f t="shared" ref="T1362" si="1325">T1359</f>
        <v>0</v>
      </c>
      <c r="U1362" s="479">
        <f t="shared" ref="U1362" si="1326">U1359</f>
        <v>120000000</v>
      </c>
      <c r="V1362" s="479">
        <f t="shared" ref="V1362" si="1327">V1359</f>
        <v>30000000</v>
      </c>
      <c r="W1362" s="479">
        <f t="shared" ref="W1362" si="1328">W1359</f>
        <v>30000000</v>
      </c>
    </row>
    <row r="1363" spans="2:23" ht="15" hidden="1" customHeight="1" x14ac:dyDescent="0.25">
      <c r="B1363" s="558"/>
      <c r="C1363" s="558"/>
      <c r="D1363" s="501"/>
      <c r="E1363" s="559"/>
      <c r="F1363" s="559"/>
      <c r="G1363" s="559"/>
      <c r="H1363" s="559"/>
      <c r="I1363" s="483"/>
      <c r="J1363" s="501" t="s">
        <v>202</v>
      </c>
      <c r="K1363" s="501"/>
      <c r="L1363" s="481">
        <v>5</v>
      </c>
      <c r="M1363" s="481">
        <v>1</v>
      </c>
      <c r="N1363" s="481">
        <v>2</v>
      </c>
      <c r="O1363" s="519"/>
      <c r="P1363" s="519">
        <v>512</v>
      </c>
      <c r="Q1363" s="519" t="s">
        <v>217</v>
      </c>
      <c r="R1363" s="484"/>
      <c r="S1363" s="503">
        <f>S1360+S1361+S1362</f>
        <v>255000000</v>
      </c>
      <c r="T1363" s="503">
        <f t="shared" ref="T1363" si="1329">T1360+T1361+T1362</f>
        <v>99569593</v>
      </c>
      <c r="U1363" s="503">
        <f t="shared" ref="U1363:W1363" si="1330">U1360+U1361+U1362</f>
        <v>220000000</v>
      </c>
      <c r="V1363" s="503">
        <f t="shared" si="1330"/>
        <v>155000000</v>
      </c>
      <c r="W1363" s="503">
        <f t="shared" si="1330"/>
        <v>143000000</v>
      </c>
    </row>
    <row r="1364" spans="2:23" ht="15" hidden="1" customHeight="1" x14ac:dyDescent="0.25">
      <c r="B1364" s="558" t="s">
        <v>105</v>
      </c>
      <c r="C1364" s="558"/>
      <c r="D1364" s="513"/>
      <c r="E1364" s="559"/>
      <c r="F1364" s="559"/>
      <c r="G1364" s="559"/>
      <c r="H1364" s="559"/>
      <c r="I1364" s="483"/>
      <c r="J1364" s="501" t="s">
        <v>201</v>
      </c>
      <c r="K1364" s="513"/>
      <c r="L1364" s="477" t="s">
        <v>49</v>
      </c>
      <c r="M1364" s="477"/>
      <c r="N1364" s="477"/>
      <c r="O1364" s="513"/>
      <c r="P1364" s="513"/>
      <c r="Q1364" s="513"/>
      <c r="R1364" s="483"/>
      <c r="S1364" s="562">
        <f t="shared" ref="S1364:T1364" si="1331">S991+S993+S1011+S1032+S1034+S1060+S1062+S1064+S1066+S1070+S1086+S1088+S1090+S1092+S1120+S1121+S1122+S1123+S1124+S1125+S1129+S1130+S1147+S1149+S1172+S1173+S1174+S1175+S1176+S1177+S1179+S1183+S1193+S1202+S1218+S1219+S1234+S1261+S1265+S1267+S1268+S1276+S1277+S1279+S1299+S1300+S1303+S1304+S1306+S1307+S1313+S1327+S1330+S1332+S1339+S1341+S1342+S1353+S1354+S1360+S1361+S1362+S1235+S1013+S1263+S1264+S1301+S1302+S1347+S1348+S1227+S1278+S1150+S1089+S1203+S1228+S1229+S1240+S1329+S992+S996+S1012+S1014+S1033+S1037+S1061+S1068+S1245+S1214+S1127+S994+S995+S1035+S1036+S1063+S1067+S1087+S1091+S1126+S1148+S1151+S1178+S1194+S1195+S1209+S1210+S1262+S1266+S1305+S1328+S1331+S1065+S1340+S1241</f>
        <v>944401246</v>
      </c>
      <c r="T1364" s="707">
        <f t="shared" si="1331"/>
        <v>290826981.46000004</v>
      </c>
      <c r="U1364" s="707">
        <f>U991+U993+U1011+U1032+U1034+U1060+U1062+U1064+U1066+U1070+U1086+U1088+U1090+U1092+U1120+U1121+U1122+U1123+U1124+U1125+U1129+U1130+U1147+U1149+U1172+U1173+U1174+U1175+U1176+U1177+U1179+U1183+U1193+U1202+U1218+U1219+U1234+U1261+U1265+U1267+U1268+U1276+U1277+U1279+U1299+U1300+U1303+U1304+U1306+U1307+U1313+U1327+U1330+U1332+U1339+U1341+U1342+U1353+U1354+U1360+U1361+U1362+U1235+U1013+U1263+U1264+U1301+U1302+U1347+U1348+U1227+U1278+U1150+U1089+U1203+U1228+U1229+U1240+U1329+U992+U996+U1012+U1014+U1033+U1037+U1061+U1068+U1245+U1214+U1127+U994+U995+U1035+U1036+U1063+U1067+U1087+U1091+U1126+U1148+U1151+U1178+U1194+U1195+U1209+U1210+U1262+U1266+U1305+U1328+U1331+U1065+U1340+U1241+U1314+U1152+U1128+U1069+U1038+U1015+U997</f>
        <v>833214403</v>
      </c>
      <c r="V1364" s="707">
        <f t="shared" ref="V1364:W1364" si="1332">V991+V993+V1011+V1032+V1034+V1060+V1062+V1064+V1066+V1070+V1086+V1088+V1090+V1092+V1120+V1121+V1122+V1123+V1124+V1125+V1129+V1130+V1147+V1149+V1172+V1173+V1174+V1175+V1176+V1177+V1179+V1183+V1193+V1202+V1218+V1219+V1234+V1261+V1265+V1267+V1268+V1276+V1277+V1279+V1299+V1300+V1303+V1304+V1306+V1307+V1313+V1327+V1330+V1332+V1339+V1341+V1342+V1353+V1354+V1360+V1361+V1362+V1235+V1013+V1263+V1264+V1301+V1302+V1347+V1348+V1227+V1278+V1150+V1089+V1203+V1228+V1229+V1240+V1329+V992+V996+V1012+V1014+V1033+V1037+V1061+V1068+V1245+V1214+V1127+V994+V995+V1035+V1036+V1063+V1067+V1087+V1091+V1126+V1148+V1151+V1178+V1194+V1195+V1209+V1210+V1262+V1266+V1305+V1328+V1331+V1065+V1340+V1241+V1314+V1152+V1128+V1069+V1038+V1015+V997</f>
        <v>937334978</v>
      </c>
      <c r="W1364" s="707">
        <f t="shared" si="1332"/>
        <v>998447419</v>
      </c>
    </row>
    <row r="1365" spans="2:23" ht="15" hidden="1" customHeight="1" x14ac:dyDescent="0.25">
      <c r="B1365" s="558"/>
      <c r="C1365" s="558"/>
      <c r="D1365" s="513"/>
      <c r="E1365" s="559"/>
      <c r="F1365" s="559"/>
      <c r="G1365" s="559"/>
      <c r="H1365" s="559"/>
      <c r="I1365" s="483"/>
      <c r="J1365" s="501" t="s">
        <v>202</v>
      </c>
      <c r="K1365" s="513"/>
      <c r="L1365" s="481" t="s">
        <v>49</v>
      </c>
      <c r="M1365" s="481"/>
      <c r="N1365" s="481"/>
      <c r="O1365" s="560"/>
      <c r="P1365" s="560"/>
      <c r="Q1365" s="560"/>
      <c r="R1365" s="484" t="s">
        <v>218</v>
      </c>
      <c r="S1365" s="503">
        <f t="shared" ref="S1365:T1365" si="1333">S998+S1016+S1039+S1071+S1093+S1131+S1153+S1180+S1184+S1196+S1204+S1220+S1236+S1269+S1280+S1308+S1315+S1333+S1343+S1355+S1363+S1349+S1230+S1242+S1215+S1246+S1211</f>
        <v>944401246</v>
      </c>
      <c r="T1365" s="503">
        <f t="shared" si="1333"/>
        <v>290826981.46000004</v>
      </c>
      <c r="U1365" s="503">
        <f t="shared" ref="U1365" si="1334">U998+U1016+U1039+U1071+U1093+U1131+U1153+U1180+U1184+U1196+U1204+U1220+U1236+U1269+U1280+U1308+U1315+U1333+U1343+U1355+U1363+U1349+U1230+U1242+U1215+U1246+U1211</f>
        <v>833214403</v>
      </c>
      <c r="V1365" s="503">
        <f t="shared" ref="V1365" si="1335">V998+V1016+V1039+V1071+V1093+V1131+V1153+V1180+V1184+V1196+V1204+V1220+V1236+V1269+V1280+V1308+V1315+V1333+V1343+V1355+V1363+V1349+V1230+V1242+V1215+V1246+V1211</f>
        <v>937334978</v>
      </c>
      <c r="W1365" s="503">
        <f t="shared" ref="W1365" si="1336">W998+W1016+W1039+W1071+W1093+W1131+W1153+W1180+W1184+W1196+W1204+W1220+W1236+W1269+W1280+W1308+W1315+W1333+W1343+W1355+W1363+W1349+W1230+W1242+W1215+W1246+W1211</f>
        <v>998447419</v>
      </c>
    </row>
    <row r="1366" spans="2:23" ht="15" hidden="1" customHeight="1" x14ac:dyDescent="0.25">
      <c r="B1366" s="558"/>
      <c r="C1366" s="558"/>
      <c r="D1366" s="513"/>
      <c r="E1366" s="559"/>
      <c r="F1366" s="559"/>
      <c r="G1366" s="559"/>
      <c r="H1366" s="559"/>
      <c r="I1366" s="483"/>
      <c r="J1366" s="476" t="s">
        <v>202</v>
      </c>
      <c r="K1366" s="513"/>
      <c r="L1366" s="477">
        <v>3</v>
      </c>
      <c r="M1366" s="477">
        <v>1</v>
      </c>
      <c r="N1366" s="477"/>
      <c r="O1366" s="513"/>
      <c r="P1366" s="513"/>
      <c r="Q1366" s="513" t="s">
        <v>219</v>
      </c>
      <c r="R1366" s="483"/>
      <c r="S1366" s="479">
        <f t="shared" ref="S1366:T1366" si="1337">S998+S1016+S1039</f>
        <v>187210902</v>
      </c>
      <c r="T1366" s="479">
        <f t="shared" si="1337"/>
        <v>49914706.460000001</v>
      </c>
      <c r="U1366" s="479">
        <f t="shared" ref="U1366" si="1338">U998+U1016+U1039</f>
        <v>200304634</v>
      </c>
      <c r="V1366" s="479">
        <f t="shared" ref="V1366" si="1339">V998+V1016+V1039</f>
        <v>202986000</v>
      </c>
      <c r="W1366" s="479">
        <f t="shared" ref="W1366" si="1340">W998+W1016+W1039</f>
        <v>203051000</v>
      </c>
    </row>
    <row r="1367" spans="2:23" ht="15" hidden="1" customHeight="1" x14ac:dyDescent="0.25">
      <c r="B1367" s="558"/>
      <c r="C1367" s="558"/>
      <c r="D1367" s="513"/>
      <c r="E1367" s="559"/>
      <c r="F1367" s="559"/>
      <c r="G1367" s="559"/>
      <c r="H1367" s="559"/>
      <c r="I1367" s="483"/>
      <c r="J1367" s="476" t="s">
        <v>202</v>
      </c>
      <c r="K1367" s="513"/>
      <c r="L1367" s="477">
        <v>3</v>
      </c>
      <c r="M1367" s="477">
        <v>2</v>
      </c>
      <c r="N1367" s="477"/>
      <c r="O1367" s="513"/>
      <c r="P1367" s="513"/>
      <c r="Q1367" s="513" t="s">
        <v>220</v>
      </c>
      <c r="R1367" s="483"/>
      <c r="S1367" s="479">
        <f t="shared" ref="S1367:T1367" si="1341">S1071+S1093+S1131+S1153+S1180</f>
        <v>164229779</v>
      </c>
      <c r="T1367" s="479">
        <f t="shared" si="1341"/>
        <v>33497328</v>
      </c>
      <c r="U1367" s="479">
        <f t="shared" ref="U1367" si="1342">U1071+U1093+U1131+U1153+U1180</f>
        <v>224197605</v>
      </c>
      <c r="V1367" s="479">
        <f t="shared" ref="V1367" si="1343">V1071+V1093+V1131+V1153+V1180</f>
        <v>227683864</v>
      </c>
      <c r="W1367" s="479">
        <f t="shared" ref="W1367" si="1344">W1071+W1093+W1131+W1153+W1180</f>
        <v>234221305</v>
      </c>
    </row>
    <row r="1368" spans="2:23" ht="15" hidden="1" customHeight="1" x14ac:dyDescent="0.25">
      <c r="B1368" s="558"/>
      <c r="C1368" s="558"/>
      <c r="D1368" s="513"/>
      <c r="E1368" s="559"/>
      <c r="F1368" s="559"/>
      <c r="G1368" s="559"/>
      <c r="H1368" s="559"/>
      <c r="I1368" s="483"/>
      <c r="J1368" s="476" t="s">
        <v>202</v>
      </c>
      <c r="K1368" s="513"/>
      <c r="L1368" s="477">
        <v>3</v>
      </c>
      <c r="M1368" s="477">
        <v>4</v>
      </c>
      <c r="N1368" s="477"/>
      <c r="O1368" s="513"/>
      <c r="P1368" s="513"/>
      <c r="Q1368" s="513" t="s">
        <v>221</v>
      </c>
      <c r="R1368" s="483"/>
      <c r="S1368" s="479">
        <f t="shared" ref="S1368:T1368" si="1345">S1184+S1196</f>
        <v>248000</v>
      </c>
      <c r="T1368" s="479">
        <f t="shared" si="1345"/>
        <v>104670</v>
      </c>
      <c r="U1368" s="479">
        <f t="shared" ref="U1368" si="1346">U1184+U1196</f>
        <v>267000</v>
      </c>
      <c r="V1368" s="479">
        <f t="shared" ref="V1368" si="1347">V1184+V1196</f>
        <v>262500</v>
      </c>
      <c r="W1368" s="479">
        <f t="shared" ref="W1368" si="1348">W1184+W1196</f>
        <v>262500</v>
      </c>
    </row>
    <row r="1369" spans="2:23" ht="15" hidden="1" customHeight="1" x14ac:dyDescent="0.25">
      <c r="B1369" s="558"/>
      <c r="C1369" s="558"/>
      <c r="D1369" s="513"/>
      <c r="E1369" s="559"/>
      <c r="F1369" s="559"/>
      <c r="G1369" s="559"/>
      <c r="H1369" s="559"/>
      <c r="I1369" s="483"/>
      <c r="J1369" s="476" t="s">
        <v>202</v>
      </c>
      <c r="K1369" s="513"/>
      <c r="L1369" s="477">
        <v>3</v>
      </c>
      <c r="M1369" s="477">
        <v>6</v>
      </c>
      <c r="N1369" s="477"/>
      <c r="O1369" s="513"/>
      <c r="P1369" s="513"/>
      <c r="Q1369" s="513" t="s">
        <v>222</v>
      </c>
      <c r="R1369" s="483"/>
      <c r="S1369" s="479">
        <f t="shared" ref="S1369:T1369" si="1349">S1204+S1215+S1211</f>
        <v>31795000</v>
      </c>
      <c r="T1369" s="479">
        <f t="shared" si="1349"/>
        <v>12557974</v>
      </c>
      <c r="U1369" s="479">
        <f t="shared" ref="U1369" si="1350">U1204+U1215+U1211</f>
        <v>94974750</v>
      </c>
      <c r="V1369" s="479">
        <f t="shared" ref="V1369" si="1351">V1204+V1215+V1211</f>
        <v>270582000</v>
      </c>
      <c r="W1369" s="479">
        <f t="shared" ref="W1369" si="1352">W1204+W1215+W1211</f>
        <v>339502000</v>
      </c>
    </row>
    <row r="1370" spans="2:23" ht="15" hidden="1" customHeight="1" x14ac:dyDescent="0.25">
      <c r="B1370" s="558"/>
      <c r="C1370" s="558"/>
      <c r="D1370" s="513"/>
      <c r="E1370" s="559"/>
      <c r="F1370" s="559"/>
      <c r="G1370" s="559"/>
      <c r="H1370" s="559"/>
      <c r="I1370" s="483"/>
      <c r="J1370" s="476" t="s">
        <v>202</v>
      </c>
      <c r="K1370" s="513"/>
      <c r="L1370" s="477">
        <v>3</v>
      </c>
      <c r="M1370" s="477">
        <v>7</v>
      </c>
      <c r="N1370" s="477"/>
      <c r="O1370" s="513"/>
      <c r="P1370" s="513"/>
      <c r="Q1370" s="513" t="s">
        <v>223</v>
      </c>
      <c r="R1370" s="483"/>
      <c r="S1370" s="479">
        <f t="shared" ref="S1370:T1370" si="1353">S1220+S1230</f>
        <v>93800000</v>
      </c>
      <c r="T1370" s="479">
        <f t="shared" si="1353"/>
        <v>83152828</v>
      </c>
      <c r="U1370" s="479">
        <f t="shared" ref="U1370" si="1354">U1220+U1230</f>
        <v>39300000</v>
      </c>
      <c r="V1370" s="479">
        <f t="shared" ref="V1370" si="1355">V1220+V1230</f>
        <v>36300000</v>
      </c>
      <c r="W1370" s="479">
        <f t="shared" ref="W1370" si="1356">W1220+W1230</f>
        <v>36300000</v>
      </c>
    </row>
    <row r="1371" spans="2:23" ht="15" hidden="1" customHeight="1" x14ac:dyDescent="0.25">
      <c r="B1371" s="558"/>
      <c r="C1371" s="558"/>
      <c r="D1371" s="513"/>
      <c r="E1371" s="559"/>
      <c r="F1371" s="559"/>
      <c r="G1371" s="559"/>
      <c r="H1371" s="559"/>
      <c r="I1371" s="483"/>
      <c r="J1371" s="476" t="s">
        <v>202</v>
      </c>
      <c r="K1371" s="513"/>
      <c r="L1371" s="477">
        <v>3</v>
      </c>
      <c r="M1371" s="477">
        <v>8</v>
      </c>
      <c r="N1371" s="477"/>
      <c r="O1371" s="513"/>
      <c r="P1371" s="513"/>
      <c r="Q1371" s="513" t="s">
        <v>224</v>
      </c>
      <c r="R1371" s="483"/>
      <c r="S1371" s="479">
        <f t="shared" ref="S1371:T1371" si="1357">S1236+S1242+S1246</f>
        <v>152180000</v>
      </c>
      <c r="T1371" s="479">
        <f t="shared" si="1357"/>
        <v>988066</v>
      </c>
      <c r="U1371" s="479">
        <f t="shared" ref="U1371" si="1358">U1236+U1242+U1246</f>
        <v>1330000</v>
      </c>
      <c r="V1371" s="479">
        <f t="shared" ref="V1371" si="1359">V1236+V1242+V1246</f>
        <v>1330000</v>
      </c>
      <c r="W1371" s="479">
        <f t="shared" ref="W1371" si="1360">W1236+W1242+W1246</f>
        <v>1330000</v>
      </c>
    </row>
    <row r="1372" spans="2:23" ht="15" hidden="1" customHeight="1" x14ac:dyDescent="0.25">
      <c r="B1372" s="558"/>
      <c r="C1372" s="558"/>
      <c r="D1372" s="513"/>
      <c r="E1372" s="559"/>
      <c r="F1372" s="559"/>
      <c r="G1372" s="559"/>
      <c r="H1372" s="559"/>
      <c r="I1372" s="483"/>
      <c r="J1372" s="476"/>
      <c r="K1372" s="513"/>
      <c r="L1372" s="477">
        <v>3</v>
      </c>
      <c r="M1372" s="477"/>
      <c r="N1372" s="477"/>
      <c r="O1372" s="513"/>
      <c r="P1372" s="513"/>
      <c r="Q1372" s="513"/>
      <c r="R1372" s="483"/>
      <c r="S1372" s="508">
        <f>S1366+S1367+S1368+S1369+S1370+S1371</f>
        <v>629463681</v>
      </c>
      <c r="T1372" s="508">
        <f t="shared" ref="T1372" si="1361">T1366+T1367+T1368+T1369+T1370+T1371</f>
        <v>180215572.46000001</v>
      </c>
      <c r="U1372" s="508">
        <f t="shared" ref="U1372:W1372" si="1362">U1366+U1367+U1368+U1369+U1370+U1371</f>
        <v>560373989</v>
      </c>
      <c r="V1372" s="508">
        <f t="shared" si="1362"/>
        <v>739144364</v>
      </c>
      <c r="W1372" s="508">
        <f t="shared" si="1362"/>
        <v>814666805</v>
      </c>
    </row>
    <row r="1373" spans="2:23" ht="15" hidden="1" customHeight="1" x14ac:dyDescent="0.25">
      <c r="B1373" s="558"/>
      <c r="C1373" s="558"/>
      <c r="D1373" s="513"/>
      <c r="E1373" s="559"/>
      <c r="F1373" s="559"/>
      <c r="G1373" s="559"/>
      <c r="H1373" s="559"/>
      <c r="I1373" s="483"/>
      <c r="J1373" s="476" t="s">
        <v>202</v>
      </c>
      <c r="K1373" s="513"/>
      <c r="L1373" s="477">
        <v>4</v>
      </c>
      <c r="M1373" s="477">
        <v>1</v>
      </c>
      <c r="N1373" s="477"/>
      <c r="O1373" s="513"/>
      <c r="P1373" s="513"/>
      <c r="Q1373" s="513" t="s">
        <v>225</v>
      </c>
      <c r="R1373" s="483"/>
      <c r="S1373" s="479">
        <f t="shared" ref="S1373:T1373" si="1363">S1269</f>
        <v>9070000</v>
      </c>
      <c r="T1373" s="479">
        <f t="shared" si="1363"/>
        <v>184247</v>
      </c>
      <c r="U1373" s="479">
        <f t="shared" ref="U1373" si="1364">U1269</f>
        <v>4930000</v>
      </c>
      <c r="V1373" s="479">
        <f t="shared" ref="V1373" si="1365">V1269</f>
        <v>2650000</v>
      </c>
      <c r="W1373" s="479">
        <f t="shared" ref="W1373" si="1366">W1269</f>
        <v>2830000</v>
      </c>
    </row>
    <row r="1374" spans="2:23" ht="15" hidden="1" customHeight="1" x14ac:dyDescent="0.25">
      <c r="B1374" s="558"/>
      <c r="C1374" s="558"/>
      <c r="D1374" s="513"/>
      <c r="E1374" s="559"/>
      <c r="F1374" s="559"/>
      <c r="G1374" s="559"/>
      <c r="H1374" s="559"/>
      <c r="I1374" s="483"/>
      <c r="J1374" s="476" t="s">
        <v>202</v>
      </c>
      <c r="K1374" s="513"/>
      <c r="L1374" s="477">
        <v>4</v>
      </c>
      <c r="M1374" s="477">
        <v>2</v>
      </c>
      <c r="N1374" s="477"/>
      <c r="O1374" s="513"/>
      <c r="P1374" s="513"/>
      <c r="Q1374" s="513" t="s">
        <v>226</v>
      </c>
      <c r="R1374" s="483"/>
      <c r="S1374" s="479">
        <f t="shared" ref="S1374:T1374" si="1367">S1280+S1308+S1315+S1333</f>
        <v>48744565</v>
      </c>
      <c r="T1374" s="479">
        <f t="shared" si="1367"/>
        <v>10857569</v>
      </c>
      <c r="U1374" s="479">
        <f t="shared" ref="U1374" si="1368">U1280+U1308+U1315+U1333</f>
        <v>43810414</v>
      </c>
      <c r="V1374" s="479">
        <f t="shared" ref="V1374" si="1369">V1280+V1308+V1315+V1333</f>
        <v>37440614</v>
      </c>
      <c r="W1374" s="479">
        <f t="shared" ref="W1374" si="1370">W1280+W1308+W1315+W1333</f>
        <v>34850614</v>
      </c>
    </row>
    <row r="1375" spans="2:23" ht="15" hidden="1" customHeight="1" x14ac:dyDescent="0.25">
      <c r="B1375" s="558"/>
      <c r="C1375" s="558"/>
      <c r="D1375" s="513"/>
      <c r="E1375" s="559"/>
      <c r="F1375" s="559"/>
      <c r="G1375" s="559"/>
      <c r="H1375" s="559"/>
      <c r="I1375" s="483"/>
      <c r="J1375" s="476" t="s">
        <v>202</v>
      </c>
      <c r="K1375" s="513"/>
      <c r="L1375" s="477">
        <v>4</v>
      </c>
      <c r="M1375" s="477">
        <v>3</v>
      </c>
      <c r="N1375" s="477"/>
      <c r="O1375" s="513"/>
      <c r="P1375" s="476"/>
      <c r="Q1375" s="513" t="s">
        <v>227</v>
      </c>
      <c r="R1375" s="483"/>
      <c r="S1375" s="479">
        <f t="shared" ref="S1375:T1375" si="1371">S1343</f>
        <v>2000000</v>
      </c>
      <c r="T1375" s="479">
        <f t="shared" si="1371"/>
        <v>0</v>
      </c>
      <c r="U1375" s="479">
        <f>U1343</f>
        <v>4000000</v>
      </c>
      <c r="V1375" s="479">
        <f t="shared" ref="V1375" si="1372">V1343</f>
        <v>3000000</v>
      </c>
      <c r="W1375" s="479">
        <f t="shared" ref="W1375" si="1373">W1343</f>
        <v>3000000</v>
      </c>
    </row>
    <row r="1376" spans="2:23" ht="15" hidden="1" customHeight="1" x14ac:dyDescent="0.25">
      <c r="B1376" s="558"/>
      <c r="C1376" s="558"/>
      <c r="D1376" s="513"/>
      <c r="E1376" s="559"/>
      <c r="F1376" s="559"/>
      <c r="G1376" s="559"/>
      <c r="H1376" s="559"/>
      <c r="I1376" s="483"/>
      <c r="J1376" s="476" t="s">
        <v>202</v>
      </c>
      <c r="K1376" s="513"/>
      <c r="L1376" s="477">
        <v>4</v>
      </c>
      <c r="M1376" s="477">
        <v>5</v>
      </c>
      <c r="N1376" s="477"/>
      <c r="O1376" s="513"/>
      <c r="P1376" s="513"/>
      <c r="Q1376" s="513" t="s">
        <v>228</v>
      </c>
      <c r="R1376" s="483"/>
      <c r="S1376" s="479">
        <f t="shared" ref="S1376:T1376" si="1374">S1355+S1349</f>
        <v>123000</v>
      </c>
      <c r="T1376" s="479">
        <f t="shared" si="1374"/>
        <v>0</v>
      </c>
      <c r="U1376" s="479">
        <f t="shared" ref="U1376" si="1375">U1355+U1349</f>
        <v>100000</v>
      </c>
      <c r="V1376" s="479">
        <f t="shared" ref="V1376" si="1376">V1355+V1349</f>
        <v>100000</v>
      </c>
      <c r="W1376" s="479">
        <f t="shared" ref="W1376" si="1377">W1355+W1349</f>
        <v>100000</v>
      </c>
    </row>
    <row r="1377" spans="2:23" ht="15" hidden="1" customHeight="1" x14ac:dyDescent="0.25">
      <c r="B1377" s="558"/>
      <c r="C1377" s="558"/>
      <c r="D1377" s="513"/>
      <c r="E1377" s="559"/>
      <c r="F1377" s="559"/>
      <c r="G1377" s="559"/>
      <c r="H1377" s="559"/>
      <c r="I1377" s="483"/>
      <c r="J1377" s="476"/>
      <c r="K1377" s="513"/>
      <c r="L1377" s="477">
        <v>4</v>
      </c>
      <c r="M1377" s="477"/>
      <c r="N1377" s="477"/>
      <c r="O1377" s="513"/>
      <c r="P1377" s="513"/>
      <c r="Q1377" s="513"/>
      <c r="R1377" s="483"/>
      <c r="S1377" s="508">
        <f>S1373+S1374+S1375+S1376</f>
        <v>59937565</v>
      </c>
      <c r="T1377" s="508">
        <f t="shared" ref="T1377" si="1378">T1373+T1374+T1375+T1376</f>
        <v>11041816</v>
      </c>
      <c r="U1377" s="508">
        <f t="shared" ref="U1377:W1377" si="1379">U1373+U1374+U1375+U1376</f>
        <v>52840414</v>
      </c>
      <c r="V1377" s="508">
        <f t="shared" si="1379"/>
        <v>43190614</v>
      </c>
      <c r="W1377" s="508">
        <f t="shared" si="1379"/>
        <v>40780614</v>
      </c>
    </row>
    <row r="1378" spans="2:23" ht="15" hidden="1" customHeight="1" x14ac:dyDescent="0.25">
      <c r="B1378" s="513"/>
      <c r="C1378" s="483"/>
      <c r="D1378" s="513"/>
      <c r="E1378" s="559"/>
      <c r="F1378" s="559"/>
      <c r="G1378" s="559"/>
      <c r="H1378" s="559"/>
      <c r="I1378" s="483"/>
      <c r="J1378" s="476" t="s">
        <v>202</v>
      </c>
      <c r="K1378" s="513"/>
      <c r="L1378" s="477">
        <v>5</v>
      </c>
      <c r="M1378" s="477">
        <v>1</v>
      </c>
      <c r="N1378" s="477"/>
      <c r="O1378" s="513"/>
      <c r="P1378" s="513"/>
      <c r="Q1378" s="513" t="s">
        <v>229</v>
      </c>
      <c r="R1378" s="483"/>
      <c r="S1378" s="479">
        <f t="shared" ref="S1378:T1378" si="1380">S1363</f>
        <v>255000000</v>
      </c>
      <c r="T1378" s="479">
        <f t="shared" si="1380"/>
        <v>99569593</v>
      </c>
      <c r="U1378" s="479">
        <f t="shared" ref="U1378" si="1381">U1363</f>
        <v>220000000</v>
      </c>
      <c r="V1378" s="479">
        <f t="shared" ref="V1378" si="1382">V1363</f>
        <v>155000000</v>
      </c>
      <c r="W1378" s="479">
        <f t="shared" ref="W1378" si="1383">W1363</f>
        <v>143000000</v>
      </c>
    </row>
    <row r="1379" spans="2:23" ht="15" hidden="1" customHeight="1" x14ac:dyDescent="0.25">
      <c r="B1379" s="513"/>
      <c r="C1379" s="483"/>
      <c r="D1379" s="513"/>
      <c r="E1379" s="559"/>
      <c r="F1379" s="559"/>
      <c r="G1379" s="559"/>
      <c r="H1379" s="559"/>
      <c r="I1379" s="483"/>
      <c r="J1379" s="513"/>
      <c r="K1379" s="513"/>
      <c r="L1379" s="477">
        <v>5</v>
      </c>
      <c r="M1379" s="477"/>
      <c r="N1379" s="477"/>
      <c r="O1379" s="513"/>
      <c r="P1379" s="513"/>
      <c r="Q1379" s="513"/>
      <c r="R1379" s="483"/>
      <c r="S1379" s="508">
        <f>S1378</f>
        <v>255000000</v>
      </c>
      <c r="T1379" s="508">
        <f t="shared" ref="T1379" si="1384">T1378</f>
        <v>99569593</v>
      </c>
      <c r="U1379" s="508">
        <f t="shared" ref="U1379:W1379" si="1385">U1378</f>
        <v>220000000</v>
      </c>
      <c r="V1379" s="508">
        <f t="shared" si="1385"/>
        <v>155000000</v>
      </c>
      <c r="W1379" s="508">
        <f t="shared" si="1385"/>
        <v>143000000</v>
      </c>
    </row>
    <row r="1380" spans="2:23" ht="15" hidden="1" customHeight="1" x14ac:dyDescent="0.25">
      <c r="B1380" s="513"/>
      <c r="C1380" s="483"/>
      <c r="D1380" s="513"/>
      <c r="E1380" s="559"/>
      <c r="F1380" s="559"/>
      <c r="G1380" s="559"/>
      <c r="H1380" s="559"/>
      <c r="I1380" s="483"/>
      <c r="J1380" s="476" t="s">
        <v>202</v>
      </c>
      <c r="K1380" s="513"/>
      <c r="L1380" s="477" t="s">
        <v>49</v>
      </c>
      <c r="M1380" s="513"/>
      <c r="N1380" s="513"/>
      <c r="O1380" s="513"/>
      <c r="P1380" s="513"/>
      <c r="Q1380" s="561"/>
      <c r="R1380" s="483" t="s">
        <v>218</v>
      </c>
      <c r="S1380" s="479">
        <f>S1366+S1367+S1368+S1369+S1370+S1371+S1373+S1374+S1375+S1376+S1378</f>
        <v>944401246</v>
      </c>
      <c r="T1380" s="479">
        <f t="shared" ref="T1380" si="1386">T1366+T1367+T1368+T1369+T1370+T1371+T1373+T1374+T1375+T1376+T1378</f>
        <v>290826981.46000004</v>
      </c>
      <c r="U1380" s="479">
        <f>U1366+U1367+U1368+U1369+U1370+U1371+U1373+U1374+U1375+U1376+U1378</f>
        <v>833214403</v>
      </c>
      <c r="V1380" s="479">
        <f t="shared" ref="V1380:W1380" si="1387">V1366+V1367+V1368+V1369+V1370+V1371+V1373+V1374+V1375+V1376+V1378</f>
        <v>937334978</v>
      </c>
      <c r="W1380" s="479">
        <f t="shared" si="1387"/>
        <v>998447419</v>
      </c>
    </row>
    <row r="1381" spans="2:23" ht="15" hidden="1" customHeight="1" x14ac:dyDescent="0.25">
      <c r="B1381" s="513"/>
      <c r="C1381" s="483"/>
      <c r="D1381" s="513"/>
      <c r="E1381" s="559"/>
      <c r="F1381" s="559"/>
      <c r="G1381" s="559"/>
      <c r="H1381" s="559"/>
      <c r="I1381" s="483"/>
      <c r="J1381" s="513"/>
      <c r="K1381" s="513"/>
      <c r="L1381" s="513"/>
      <c r="M1381" s="513"/>
      <c r="N1381" s="513"/>
      <c r="O1381" s="513"/>
      <c r="P1381" s="513"/>
      <c r="Q1381" s="513"/>
      <c r="R1381" s="483"/>
    </row>
    <row r="1382" spans="2:23" ht="21" hidden="1" customHeight="1" x14ac:dyDescent="0.25">
      <c r="B1382" s="509" t="s">
        <v>105</v>
      </c>
      <c r="C1382" s="509" t="s">
        <v>5</v>
      </c>
      <c r="D1382" s="513"/>
      <c r="E1382" s="559"/>
      <c r="F1382" s="559"/>
      <c r="G1382" s="559"/>
      <c r="H1382" s="559"/>
      <c r="I1382" s="483"/>
      <c r="J1382" s="513"/>
      <c r="K1382" s="513"/>
      <c r="L1382" s="513" t="s">
        <v>49</v>
      </c>
      <c r="M1382" s="513"/>
      <c r="N1382" s="513"/>
      <c r="O1382" s="513"/>
      <c r="P1382" s="513"/>
      <c r="Q1382" s="513"/>
      <c r="R1382" s="483"/>
      <c r="S1382" s="562">
        <f>S977+S979+S1000+S1018+S1020+S1041+S1043+S1044+S1073+S1095+S1097+S1099+S1133+S1135+S1155+S1157+S1186+S1198+S1232+S1247+S1282+S1317+S1233+S1222+S1075+S1136+S1158+S1249+S1284+S1002+S1156+S1199+S1223+S1238+S1319+S978+S980+S1001+S1003+S1019+S1021+S1042+S1045+S1213+S1244+S1096+S1100+S1074+S1076+S1098+S1134+S1137+S1159+S1206+S1248+S1250+S1283+S1285+S1318+S1320</f>
        <v>295757052</v>
      </c>
      <c r="T1382" s="707">
        <f>T977+T979+T1000+T1018+T1020+T1041+T1043+T1044+T1073+T1095+T1097+T1099+T1133+T1135+T1155+T1157+T1186+T1198+T1232+T1247+T1282+T1317+T1233+T1222+T1075+T1136+T1158+T1249+T1284+T1002+T1156+T1199+T1223+T1238+T1319+T978+T980+T1001+T1003+T1019+T1021+T1042+T1045+T1213+T1244+T1096+T1100+T1074+T1076+T1098+T1134+T1137+T1159+T1206+T1248+T1250+T1283+T1285+T1318+T1320</f>
        <v>80095323</v>
      </c>
      <c r="U1382" s="707">
        <f>U977+U979+U1000+U1018+U1020+U1041+U1043+U1044+U1073+U1095+U1097+U1099+U1133+U1135+U1155+U1157+U1186+U1198+U1232+U1247+U1282+U1317+U1233+U1222+U1075+U1136+U1158+U1249+U1284+U1002+U1156+U1199+U1223+U1238+U1319+U978+U980+U1001+U1003+U1019+U1021+U1042+U1045+U1213+U1244+U1096+U1100+U1074+U1076+U1098+U1134+U1137+U1159+U1206+U1248+U1250+U1283+U1285+U1318+U1320+U1239+U1310</f>
        <v>251845500</v>
      </c>
      <c r="V1382" s="707">
        <f>V977+V979+V1000+V1018+V1020+V1041+V1043+V1044+V1073+V1095+V1097+V1099+V1133+V1135+V1155+V1157+V1186+V1198+V1232+V1247+V1282+V1317+V1233+V1222+V1075+V1136+V1158+V1249+V1284+V1002+V1156+V1199+V1223+V1238+V1319+V978+V980+V1001+V1003+V1019+V1021+V1042+V1045+V1213+V1244+V1096+V1100+V1074+V1076+V1098+V1134+V1137+V1159+V1206+V1248+V1250+V1283+V1285+V1318+V1320+V1239+V1310</f>
        <v>427117500</v>
      </c>
      <c r="W1382" s="707">
        <f t="shared" ref="W1382" si="1388">W977+W979+W1000+W1018+W1020+W1041+W1043+W1044+W1073+W1095+W1097+W1099+W1133+W1135+W1155+W1157+W1186+W1198+W1232+W1247+W1282+W1317+W1233+W1222+W1075+W1136+W1158+W1249+W1284+W1002+W1156+W1199+W1223+W1238+W1319+W978+W980+W1001+W1003+W1019+W1021+W1042+W1045+W1213+W1244+W1096+W1100+W1074+W1076+W1098+W1134+W1137+W1159+W1206+W1248+W1250+W1283+W1285+W1318+W1320+W1239+W1310</f>
        <v>513532500</v>
      </c>
    </row>
    <row r="1383" spans="2:23" ht="21" hidden="1" customHeight="1" x14ac:dyDescent="0.25">
      <c r="B1383" s="725" t="s">
        <v>105</v>
      </c>
      <c r="C1383" s="725" t="s">
        <v>275</v>
      </c>
      <c r="D1383" s="513"/>
      <c r="E1383" s="559"/>
      <c r="F1383" s="559"/>
      <c r="G1383" s="559"/>
      <c r="H1383" s="559"/>
      <c r="I1383" s="483"/>
      <c r="J1383" s="513"/>
      <c r="K1383" s="513"/>
      <c r="L1383" s="513" t="s">
        <v>49</v>
      </c>
      <c r="M1383" s="513"/>
      <c r="N1383" s="513"/>
      <c r="O1383" s="513"/>
      <c r="P1383" s="513"/>
      <c r="Q1383" s="513"/>
      <c r="R1383" s="483"/>
      <c r="S1383" s="479">
        <f t="shared" ref="S1383:T1383" si="1389">S981+S1004+S1022+S1046+S1077+S1101+S1138+S1160+S1187+S1200+S1251+S1286+S1321+S1102+S1139+S1161+S1207+S1208+S1252+S1322+S1201</f>
        <v>9470000</v>
      </c>
      <c r="T1383" s="479">
        <f t="shared" si="1389"/>
        <v>3905340</v>
      </c>
      <c r="U1383" s="479">
        <f>U981+U1004+U1022+U1046+U1077+U1101+U1138+U1160+U1187+U1200+U1251+U1286+U1321+U1102+U1139+U1161+U1207+U1208+U1252+U1322+U1201+U1140+U1103+U1047+U1024+U1023+U1006+U1005+U983+U982</f>
        <v>13985500</v>
      </c>
      <c r="V1383" s="479">
        <f t="shared" ref="V1383:W1383" si="1390">V981+V1004+V1022+V1046+V1077+V1101+V1138+V1160+V1187+V1200+V1251+V1286+V1321+V1102+V1139+V1161+V1207+V1208+V1252+V1322+V1201+V1140+V1103+V1047+V1024+V1023+V1006+V1005+V983+V982</f>
        <v>13228500</v>
      </c>
      <c r="W1383" s="479">
        <f t="shared" si="1390"/>
        <v>12122000</v>
      </c>
    </row>
    <row r="1384" spans="2:23" ht="21" hidden="1" customHeight="1" x14ac:dyDescent="0.25">
      <c r="B1384" s="796" t="s">
        <v>105</v>
      </c>
      <c r="C1384" s="796" t="s">
        <v>289</v>
      </c>
      <c r="D1384" s="513"/>
      <c r="E1384" s="559"/>
      <c r="F1384" s="559"/>
      <c r="G1384" s="559"/>
      <c r="H1384" s="559"/>
      <c r="I1384" s="483"/>
      <c r="J1384" s="513"/>
      <c r="K1384" s="513"/>
      <c r="L1384" s="513" t="s">
        <v>49</v>
      </c>
      <c r="M1384" s="513"/>
      <c r="N1384" s="513"/>
      <c r="O1384" s="513"/>
      <c r="P1384" s="513"/>
      <c r="Q1384" s="513"/>
      <c r="R1384" s="483"/>
      <c r="S1384" s="479">
        <f t="shared" ref="S1384:T1384" si="1391">S984+S1007+S1025+S1048+S1078+S1104+S1141+S1162+S1253+S1287+S1323+S1142+S1188</f>
        <v>28055493</v>
      </c>
      <c r="T1384" s="479">
        <f t="shared" si="1391"/>
        <v>0</v>
      </c>
      <c r="U1384" s="479">
        <f>U984+U1007+U1025+U1048+U1078+U1104+U1141+U1162+U1253+U1287+U1323+U1142+U1188</f>
        <v>25532000</v>
      </c>
      <c r="V1384" s="479">
        <f t="shared" ref="V1384" si="1392">V984+V1007+V1025+V1048+V1078+V1104+V1141+V1162+V1253+V1287+V1323+V1142+V1188</f>
        <v>22956500</v>
      </c>
      <c r="W1384" s="479">
        <f>W984+W1007+W1025+W1048+W1078+W1104+W1141+W1162+W1253+W1287+W1323+W1142+W1188</f>
        <v>22956500</v>
      </c>
    </row>
    <row r="1385" spans="2:23" ht="21" hidden="1" customHeight="1" x14ac:dyDescent="0.25">
      <c r="B1385" s="514" t="s">
        <v>105</v>
      </c>
      <c r="C1385" s="514" t="s">
        <v>116</v>
      </c>
      <c r="D1385" s="513"/>
      <c r="E1385" s="559"/>
      <c r="F1385" s="559"/>
      <c r="G1385" s="559"/>
      <c r="H1385" s="559"/>
      <c r="I1385" s="483"/>
      <c r="J1385" s="513"/>
      <c r="K1385" s="513"/>
      <c r="L1385" s="513" t="s">
        <v>49</v>
      </c>
      <c r="M1385" s="513"/>
      <c r="N1385" s="513"/>
      <c r="O1385" s="513"/>
      <c r="P1385" s="513"/>
      <c r="Q1385" s="513"/>
      <c r="R1385" s="483"/>
      <c r="S1385" s="562">
        <f t="shared" ref="S1385:T1385" si="1393">S985+S1008+S1026+S1049+S1079+S1105+S1163+S1182+S1189+S1216+S1217+S1224+S1271+S1272+S1288+S1357+S1358+S1359+S1225+S1226+S1106+S986+S1027+S1050+S1107+S1143+S1254+S1289+S1311</f>
        <v>401861391</v>
      </c>
      <c r="T1385" s="707">
        <f t="shared" si="1393"/>
        <v>205938252.46000001</v>
      </c>
      <c r="U1385" s="707">
        <f>U985+U1008+U1026+U1049+U1079+U1105+U1163+U1182+U1189+U1216+U1217+U1224+U1271+U1272+U1288+U1357+U1358+U1359+U1225+U1226+U1106+U986+U1027+U1050+U1107+U1143+U1254+U1289+U1311</f>
        <v>322603614</v>
      </c>
      <c r="V1385" s="707">
        <f t="shared" ref="V1385" si="1394">V985+V1008+V1026+V1049+V1079+V1105+V1163+V1182+V1189+V1216+V1217+V1224+V1271+V1272+V1288+V1357+V1358+V1359+V1225+V1226+V1106+V986+V1027+V1050+V1107+V1143+V1254+V1289+V1311</f>
        <v>253993614</v>
      </c>
      <c r="W1385" s="707">
        <f t="shared" ref="W1385" si="1395">W985+W1008+W1026+W1049+W1079+W1105+W1163+W1182+W1189+W1216+W1217+W1224+W1271+W1272+W1288+W1357+W1358+W1359+W1225+W1226+W1106+W986+W1027+W1050+W1107+W1143+W1254+W1289+W1311</f>
        <v>241521614</v>
      </c>
    </row>
    <row r="1386" spans="2:23" ht="21" hidden="1" customHeight="1" x14ac:dyDescent="0.25">
      <c r="B1386" s="516" t="s">
        <v>105</v>
      </c>
      <c r="C1386" s="516" t="s">
        <v>150</v>
      </c>
      <c r="D1386" s="513"/>
      <c r="E1386" s="559"/>
      <c r="F1386" s="559"/>
      <c r="G1386" s="559"/>
      <c r="H1386" s="559"/>
      <c r="I1386" s="483"/>
      <c r="J1386" s="513"/>
      <c r="K1386" s="513"/>
      <c r="L1386" s="513" t="s">
        <v>49</v>
      </c>
      <c r="M1386" s="513"/>
      <c r="N1386" s="513"/>
      <c r="O1386" s="513"/>
      <c r="P1386" s="513"/>
      <c r="Q1386" s="513"/>
      <c r="R1386" s="483"/>
      <c r="S1386" s="479">
        <f t="shared" ref="S1386:T1386" si="1396">S987+S1009+S1028+S1051+S1053+S1056+S1080+S1081+S1082+S1083+S1108+S1109+S1110+S1112+S1113+S1116+S1117+S1144+S1164+S1165+S1166+S1167+S1168+S1169+S1190+S1255+S1258+S1259+S1260+S1273+S1274+S1275+S1290+S1291+S1294+S1295+S1297+S1298+S1312+S1324+S1325+S1326+S1335+S1337+S1338+S1351+S1352+S988+S1010+S1029+S1055+S1111+S1256+S1257+S1292+S1293+S1345+S1346+S1052+S1054+S1057+S1114+S1115+S1145+S1296+S1336</f>
        <v>207250638</v>
      </c>
      <c r="T1386" s="479">
        <f t="shared" si="1396"/>
        <v>0</v>
      </c>
      <c r="U1386" s="479">
        <f>U987+U1009+U1028+U1051+U1053+U1056+U1080+U1081+U1082+U1083+U1108+U1109+U1110+U1112+U1113+U1116+U1117+U1144+U1164+U1165+U1166+U1167+U1168+U1169+U1190+U1255+U1258+U1259+U1260+U1273+U1274+U1275+U1290+U1291+U1294+U1295+U1297+U1298+U1312+U1324+U1325+U1326+U1335+U1337+U1338+U1351+U1352+U988+U1010+U1029+U1055+U1111+U1256+U1257+U1292+U1293+U1345+U1346+U1052+U1054+U1057+U1114+U1115+U1145+U1296+U1336</f>
        <v>216708105</v>
      </c>
      <c r="V1386" s="479">
        <f t="shared" ref="V1386" si="1397">V987+V1009+V1028+V1051+V1053+V1056+V1080+V1081+V1082+V1083+V1108+V1109+V1110+V1112+V1113+V1116+V1117+V1144+V1164+V1165+V1166+V1167+V1168+V1169+V1190+V1255+V1258+V1259+V1260+V1273+V1274+V1275+V1290+V1291+V1294+V1295+V1297+V1298+V1312+V1324+V1325+V1326+V1335+V1337+V1338+V1351+V1352+V988+V1010+V1029+V1055+V1111+V1256+V1257+V1292+V1293+V1345+V1346+V1052+V1054+V1057+V1114+V1115+V1145+V1296+V1336</f>
        <v>217478864</v>
      </c>
      <c r="W1386" s="479">
        <f t="shared" ref="W1386" si="1398">W987+W1009+W1028+W1051+W1053+W1056+W1080+W1081+W1082+W1083+W1108+W1109+W1110+W1112+W1113+W1116+W1117+W1144+W1164+W1165+W1166+W1167+W1168+W1169+W1190+W1255+W1258+W1259+W1260+W1273+W1274+W1275+W1290+W1291+W1294+W1295+W1297+W1298+W1312+W1324+W1325+W1326+W1335+W1337+W1338+W1351+W1352+W988+W1010+W1029+W1055+W1111+W1256+W1257+W1292+W1293+W1345+W1346+W1052+W1054+W1057+W1114+W1115+W1145+W1296+W1336</f>
        <v>205754805</v>
      </c>
    </row>
    <row r="1387" spans="2:23" ht="21" hidden="1" customHeight="1" x14ac:dyDescent="0.25">
      <c r="B1387" s="888" t="s">
        <v>105</v>
      </c>
      <c r="C1387" s="888" t="s">
        <v>310</v>
      </c>
      <c r="D1387" s="513"/>
      <c r="E1387" s="559"/>
      <c r="F1387" s="559"/>
      <c r="G1387" s="559"/>
      <c r="H1387" s="559"/>
      <c r="I1387" s="483"/>
      <c r="J1387" s="513"/>
      <c r="K1387" s="513"/>
      <c r="L1387" s="513" t="s">
        <v>49</v>
      </c>
      <c r="M1387" s="513"/>
      <c r="N1387" s="513"/>
      <c r="O1387" s="513"/>
      <c r="P1387" s="513"/>
      <c r="Q1387" s="513"/>
      <c r="R1387" s="483"/>
      <c r="S1387" s="479">
        <f t="shared" ref="S1387:T1387" si="1399">S989+S990+S1030+S1031+S1058+S1059+S1084+S1085+S1118+S1119+S1146+S1170+S1171+S1191+S1192</f>
        <v>2006672</v>
      </c>
      <c r="T1387" s="479">
        <f t="shared" si="1399"/>
        <v>0</v>
      </c>
      <c r="U1387" s="479">
        <f t="shared" ref="U1387" si="1400">U989+U990+U1030+U1031+U1058+U1059+U1084+U1085+U1118+U1119+U1146+U1170+U1171+U1191+U1192</f>
        <v>2539684</v>
      </c>
      <c r="V1387" s="479">
        <f t="shared" ref="V1387" si="1401">V989+V990+V1030+V1031+V1058+V1059+V1084+V1085+V1118+V1119+V1146+V1170+V1171+V1191+V1192</f>
        <v>2560000</v>
      </c>
      <c r="W1387" s="479">
        <f t="shared" ref="W1387" si="1402">W989+W990+W1030+W1031+W1058+W1059+W1084+W1085+W1118+W1119+W1146+W1170+W1171+W1191+W1192</f>
        <v>2560000</v>
      </c>
    </row>
    <row r="1388" spans="2:23" ht="15" hidden="1" customHeight="1" x14ac:dyDescent="0.25">
      <c r="B1388" s="513"/>
      <c r="C1388" s="483"/>
      <c r="D1388" s="513"/>
      <c r="E1388" s="559"/>
      <c r="F1388" s="559"/>
      <c r="G1388" s="559"/>
      <c r="H1388" s="559"/>
      <c r="I1388" s="483"/>
      <c r="J1388" s="513"/>
      <c r="K1388" s="513"/>
      <c r="L1388" s="513" t="s">
        <v>49</v>
      </c>
      <c r="M1388" s="513"/>
      <c r="N1388" s="513"/>
      <c r="O1388" s="513"/>
      <c r="P1388" s="513"/>
      <c r="Q1388" s="513"/>
      <c r="R1388" s="483"/>
      <c r="S1388" s="479">
        <f>SUM(S1382:S1387)</f>
        <v>944401246</v>
      </c>
      <c r="T1388" s="479">
        <f t="shared" ref="T1388" si="1403">SUM(T1382:T1387)</f>
        <v>289938915.46000004</v>
      </c>
      <c r="U1388" s="479">
        <f>SUM(U1382:U1387)</f>
        <v>833214403</v>
      </c>
      <c r="V1388" s="479">
        <f t="shared" ref="V1388:W1388" si="1404">SUM(V1382:V1387)</f>
        <v>937334978</v>
      </c>
      <c r="W1388" s="479">
        <f t="shared" si="1404"/>
        <v>998447419</v>
      </c>
    </row>
    <row r="1389" spans="2:23" ht="15" hidden="1" customHeight="1" x14ac:dyDescent="0.25">
      <c r="R1389" s="470"/>
    </row>
    <row r="1390" spans="2:23" ht="15" hidden="1" customHeight="1" x14ac:dyDescent="0.25">
      <c r="S1390" s="735"/>
      <c r="V1390" s="962"/>
      <c r="W1390" s="962"/>
    </row>
    <row r="1391" spans="2:23" ht="15" hidden="1" customHeight="1" x14ac:dyDescent="0.25">
      <c r="J1391" s="476" t="s">
        <v>98</v>
      </c>
      <c r="L1391" s="477">
        <v>3</v>
      </c>
      <c r="M1391" s="477">
        <v>1</v>
      </c>
      <c r="S1391" s="994">
        <f t="shared" ref="S1391:T1391" si="1405">S999+S1017+S1040</f>
        <v>158066152</v>
      </c>
      <c r="T1391" s="994">
        <f t="shared" si="1405"/>
        <v>48520577.460000001</v>
      </c>
      <c r="U1391" s="994">
        <f>U999+U1017+U1040</f>
        <v>168024134</v>
      </c>
      <c r="V1391" s="994">
        <f t="shared" ref="V1391:W1391" si="1406">V999+V1017+V1040</f>
        <v>171322200</v>
      </c>
      <c r="W1391" s="994">
        <f t="shared" si="1406"/>
        <v>171471200</v>
      </c>
    </row>
    <row r="1392" spans="2:23" ht="15" hidden="1" customHeight="1" x14ac:dyDescent="0.25">
      <c r="J1392" s="476" t="s">
        <v>98</v>
      </c>
      <c r="L1392" s="477">
        <v>3</v>
      </c>
      <c r="M1392" s="477">
        <v>2</v>
      </c>
      <c r="S1392" s="994">
        <f t="shared" ref="S1392:T1392" si="1407">S1072+S1094+S1132+S1154+S1181</f>
        <v>106924116</v>
      </c>
      <c r="T1392" s="994">
        <f t="shared" si="1407"/>
        <v>21212816</v>
      </c>
      <c r="U1392" s="994">
        <f>U1072+U1094+U1132+U1154+U1181</f>
        <v>73941433</v>
      </c>
      <c r="V1392" s="994">
        <f t="shared" ref="V1392:W1392" si="1408">V1072+V1094+V1132+V1154+V1181</f>
        <v>68478749</v>
      </c>
      <c r="W1392" s="994">
        <f t="shared" si="1408"/>
        <v>75132153</v>
      </c>
    </row>
    <row r="1393" spans="10:23" ht="15" hidden="1" customHeight="1" x14ac:dyDescent="0.25">
      <c r="J1393" s="476" t="s">
        <v>98</v>
      </c>
      <c r="L1393" s="477">
        <v>3</v>
      </c>
      <c r="M1393" s="477">
        <v>4</v>
      </c>
      <c r="S1393" s="994">
        <f t="shared" ref="S1393:T1393" si="1409">S1185+S1197</f>
        <v>236000</v>
      </c>
      <c r="T1393" s="994">
        <f t="shared" si="1409"/>
        <v>104670</v>
      </c>
      <c r="U1393" s="994">
        <f>U1185+U1197</f>
        <v>215000</v>
      </c>
      <c r="V1393" s="994">
        <f t="shared" ref="V1393:W1393" si="1410">V1185+V1197</f>
        <v>215000</v>
      </c>
      <c r="W1393" s="994">
        <f t="shared" si="1410"/>
        <v>215000</v>
      </c>
    </row>
    <row r="1394" spans="10:23" ht="15" hidden="1" customHeight="1" x14ac:dyDescent="0.25">
      <c r="J1394" s="476" t="s">
        <v>98</v>
      </c>
      <c r="L1394" s="477">
        <v>3</v>
      </c>
      <c r="M1394" s="477">
        <v>6</v>
      </c>
      <c r="S1394" s="994">
        <f t="shared" ref="S1394:T1394" si="1411">S1205+S1212</f>
        <v>3150000</v>
      </c>
      <c r="T1394" s="994">
        <f t="shared" si="1411"/>
        <v>2057439</v>
      </c>
      <c r="U1394" s="994">
        <f>U1205+U1212</f>
        <v>100000</v>
      </c>
      <c r="V1394" s="994">
        <f t="shared" ref="V1394:W1394" si="1412">V1205+V1212</f>
        <v>1180000</v>
      </c>
      <c r="W1394" s="994">
        <f t="shared" si="1412"/>
        <v>600000</v>
      </c>
    </row>
    <row r="1395" spans="10:23" ht="15" hidden="1" customHeight="1" x14ac:dyDescent="0.25">
      <c r="J1395" s="476" t="s">
        <v>368</v>
      </c>
      <c r="L1395" s="477">
        <v>3</v>
      </c>
      <c r="M1395" s="477">
        <v>7</v>
      </c>
      <c r="S1395" s="994"/>
      <c r="T1395" s="994"/>
      <c r="U1395" s="994">
        <f>U1221+U1231</f>
        <v>18800000</v>
      </c>
      <c r="V1395" s="994">
        <f t="shared" ref="V1395:W1395" si="1413">V1221+V1231</f>
        <v>36300000</v>
      </c>
      <c r="W1395" s="994">
        <f t="shared" si="1413"/>
        <v>36300000</v>
      </c>
    </row>
    <row r="1396" spans="10:23" ht="15" hidden="1" customHeight="1" x14ac:dyDescent="0.25">
      <c r="J1396" s="476" t="s">
        <v>98</v>
      </c>
      <c r="L1396" s="477">
        <v>3</v>
      </c>
      <c r="M1396" s="477">
        <v>8</v>
      </c>
      <c r="S1396" s="994">
        <f t="shared" ref="S1396:T1396" si="1414">S1221+S1231</f>
        <v>1300000</v>
      </c>
      <c r="T1396" s="994">
        <f t="shared" si="1414"/>
        <v>695659</v>
      </c>
      <c r="U1396" s="994">
        <f>U1237+U1243</f>
        <v>130000</v>
      </c>
      <c r="V1396" s="994">
        <f t="shared" ref="V1396:W1396" si="1415">V1237+V1243</f>
        <v>130000</v>
      </c>
      <c r="W1396" s="994">
        <f t="shared" si="1415"/>
        <v>130000</v>
      </c>
    </row>
    <row r="1397" spans="10:23" ht="15" hidden="1" customHeight="1" x14ac:dyDescent="0.25">
      <c r="J1397" s="476" t="s">
        <v>98</v>
      </c>
      <c r="L1397" s="477">
        <v>4</v>
      </c>
      <c r="M1397" s="477">
        <v>1</v>
      </c>
      <c r="S1397" s="994">
        <f>S1270</f>
        <v>8259500</v>
      </c>
      <c r="T1397" s="994">
        <f>T1270</f>
        <v>184247</v>
      </c>
      <c r="U1397" s="994">
        <f>U1270</f>
        <v>3447000</v>
      </c>
      <c r="V1397" s="994">
        <f>V1270</f>
        <v>2297000</v>
      </c>
      <c r="W1397" s="994">
        <f>W1270</f>
        <v>2297000</v>
      </c>
    </row>
    <row r="1398" spans="10:23" ht="15" hidden="1" customHeight="1" x14ac:dyDescent="0.25">
      <c r="J1398" s="476" t="s">
        <v>98</v>
      </c>
      <c r="L1398" s="477">
        <v>4</v>
      </c>
      <c r="M1398" s="477">
        <v>2</v>
      </c>
      <c r="S1398" s="994">
        <f>S1281+S1309+S1316+S1334</f>
        <v>38315365</v>
      </c>
      <c r="T1398" s="994">
        <f>T1281+T1309+T1316+T1334</f>
        <v>9289485</v>
      </c>
      <c r="U1398" s="994">
        <f>U1281+U1309+U1316+U1334</f>
        <v>36986164</v>
      </c>
      <c r="V1398" s="994">
        <f t="shared" ref="V1398:W1398" si="1416">V1281+V1309+V1316+V1334</f>
        <v>31688414</v>
      </c>
      <c r="W1398" s="994">
        <f t="shared" si="1416"/>
        <v>30448414</v>
      </c>
    </row>
    <row r="1399" spans="10:23" ht="15" hidden="1" customHeight="1" x14ac:dyDescent="0.25">
      <c r="J1399" s="476" t="s">
        <v>98</v>
      </c>
      <c r="L1399" s="477">
        <v>4</v>
      </c>
      <c r="M1399" s="477">
        <v>3</v>
      </c>
      <c r="S1399" s="994">
        <f>S1344</f>
        <v>2000000</v>
      </c>
      <c r="T1399" s="994">
        <f>T1344</f>
        <v>0</v>
      </c>
      <c r="U1399" s="994">
        <f>U1344</f>
        <v>0</v>
      </c>
      <c r="V1399" s="994">
        <f>V1344</f>
        <v>0</v>
      </c>
      <c r="W1399" s="994">
        <f>W1344</f>
        <v>0</v>
      </c>
    </row>
    <row r="1400" spans="10:23" hidden="1" x14ac:dyDescent="0.25">
      <c r="J1400" s="476" t="s">
        <v>98</v>
      </c>
      <c r="L1400" s="477">
        <v>4</v>
      </c>
      <c r="M1400" s="477">
        <v>5</v>
      </c>
      <c r="S1400" s="994">
        <f>S1350+S1356</f>
        <v>123000</v>
      </c>
      <c r="T1400" s="994">
        <f>T1350+T1356</f>
        <v>0</v>
      </c>
      <c r="U1400" s="994">
        <f>U1350+U1356</f>
        <v>100000</v>
      </c>
      <c r="V1400" s="994">
        <f>V1350+V1356</f>
        <v>100000</v>
      </c>
      <c r="W1400" s="994">
        <f>W1350+W1356</f>
        <v>100000</v>
      </c>
    </row>
    <row r="1401" spans="10:23" hidden="1" x14ac:dyDescent="0.25">
      <c r="U1401" s="962">
        <f>SUM(U1391:U1400)</f>
        <v>301743731</v>
      </c>
      <c r="V1401" s="962">
        <f t="shared" ref="V1401:W1401" si="1417">SUM(V1391:V1400)</f>
        <v>311711363</v>
      </c>
      <c r="W1401" s="962">
        <f t="shared" si="1417"/>
        <v>316693767</v>
      </c>
    </row>
    <row r="1402" spans="10:23" hidden="1" x14ac:dyDescent="0.25"/>
    <row r="1403" spans="10:23" hidden="1" x14ac:dyDescent="0.25"/>
    <row r="1408" spans="10:23" x14ac:dyDescent="0.25">
      <c r="U1408" s="962"/>
    </row>
  </sheetData>
  <autoFilter ref="A1:V1399">
    <filterColumn colId="2">
      <filters>
        <filter val="05"/>
      </filters>
    </filterColumn>
  </autoFilter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076</vt:lpstr>
      <vt:lpstr>List3</vt:lpstr>
      <vt:lpstr>'076'!Ispis_naslova</vt:lpstr>
      <vt:lpstr>'076'!Podrucje_ispisa</vt:lpstr>
    </vt:vector>
  </TitlesOfParts>
  <Company>MZOPUG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Antea Ključe Ileković</dc:creator>
  <cp:lastModifiedBy>Valentina Vincek</cp:lastModifiedBy>
  <cp:lastPrinted>2017-02-28T09:55:00Z</cp:lastPrinted>
  <dcterms:created xsi:type="dcterms:W3CDTF">2012-01-20T12:37:56Z</dcterms:created>
  <dcterms:modified xsi:type="dcterms:W3CDTF">2017-02-28T09:55:45Z</dcterms:modified>
</cp:coreProperties>
</file>