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ljuce\Desktop\"/>
    </mc:Choice>
  </mc:AlternateContent>
  <bookViews>
    <workbookView xWindow="0" yWindow="0" windowWidth="28800" windowHeight="11835"/>
  </bookViews>
  <sheets>
    <sheet name="076" sheetId="1" r:id="rId1"/>
    <sheet name="List3" sheetId="3" r:id="rId2"/>
  </sheets>
  <definedNames>
    <definedName name="_FiltarBaze" localSheetId="0" hidden="1">'076'!$A$1:$U$1446</definedName>
    <definedName name="_xlnm._FilterDatabase" localSheetId="0" hidden="1">'076'!$B$1:$T$1441</definedName>
    <definedName name="_xlnm.Print_Titles" localSheetId="0">'076'!$1:$1</definedName>
    <definedName name="OLE_LINK1" localSheetId="0">'076'!#REF!</definedName>
    <definedName name="_xlnm.Print_Area" localSheetId="0">'076'!$J$1:$Y$1013</definedName>
  </definedNames>
  <calcPr calcId="152511"/>
</workbook>
</file>

<file path=xl/calcChain.xml><?xml version="1.0" encoding="utf-8"?>
<calcChain xmlns="http://schemas.openxmlformats.org/spreadsheetml/2006/main">
  <c r="V616" i="1" l="1"/>
  <c r="V322" i="1" l="1"/>
  <c r="V321" i="1"/>
  <c r="V325" i="1"/>
  <c r="V324" i="1"/>
  <c r="V392" i="1"/>
  <c r="S1050" i="1" l="1"/>
  <c r="Y1382" i="1"/>
  <c r="X1382" i="1"/>
  <c r="W1382" i="1"/>
  <c r="V1382" i="1"/>
  <c r="U1382" i="1"/>
  <c r="T1382" i="1"/>
  <c r="S1382" i="1"/>
  <c r="Y1381" i="1"/>
  <c r="X1381" i="1"/>
  <c r="W1381" i="1"/>
  <c r="V1381" i="1"/>
  <c r="U1381" i="1"/>
  <c r="T1381" i="1"/>
  <c r="S1381" i="1"/>
  <c r="Y1380" i="1"/>
  <c r="X1380" i="1"/>
  <c r="W1380" i="1"/>
  <c r="V1380" i="1"/>
  <c r="U1380" i="1"/>
  <c r="T1380" i="1"/>
  <c r="S1380" i="1"/>
  <c r="Y1379" i="1"/>
  <c r="X1379" i="1"/>
  <c r="W1379" i="1"/>
  <c r="V1379" i="1"/>
  <c r="U1379" i="1"/>
  <c r="T1379" i="1"/>
  <c r="S1379" i="1"/>
  <c r="S1369" i="1"/>
  <c r="Y1368" i="1"/>
  <c r="X1368" i="1"/>
  <c r="W1368" i="1"/>
  <c r="V1368" i="1"/>
  <c r="U1368" i="1"/>
  <c r="T1368" i="1"/>
  <c r="S1368" i="1"/>
  <c r="Y1367" i="1"/>
  <c r="X1367" i="1"/>
  <c r="W1367" i="1"/>
  <c r="V1367" i="1"/>
  <c r="U1367" i="1"/>
  <c r="T1367" i="1"/>
  <c r="S1367" i="1"/>
  <c r="Y1355" i="1"/>
  <c r="X1355" i="1"/>
  <c r="W1355" i="1"/>
  <c r="V1355" i="1"/>
  <c r="U1355" i="1"/>
  <c r="T1355" i="1"/>
  <c r="S1355" i="1"/>
  <c r="Y1341" i="1"/>
  <c r="X1341" i="1"/>
  <c r="W1341" i="1"/>
  <c r="V1341" i="1"/>
  <c r="U1341" i="1"/>
  <c r="T1341" i="1"/>
  <c r="S1341" i="1"/>
  <c r="Y1340" i="1"/>
  <c r="X1340" i="1"/>
  <c r="W1340" i="1"/>
  <c r="V1340" i="1"/>
  <c r="U1340" i="1"/>
  <c r="T1340" i="1"/>
  <c r="S1340" i="1"/>
  <c r="Y1339" i="1"/>
  <c r="X1339" i="1"/>
  <c r="W1339" i="1"/>
  <c r="V1339" i="1"/>
  <c r="U1339" i="1"/>
  <c r="T1339" i="1"/>
  <c r="S1339" i="1"/>
  <c r="Y1338" i="1"/>
  <c r="X1338" i="1"/>
  <c r="W1338" i="1"/>
  <c r="V1338" i="1"/>
  <c r="U1338" i="1"/>
  <c r="T1338" i="1"/>
  <c r="S1338" i="1"/>
  <c r="Y1337" i="1"/>
  <c r="X1337" i="1"/>
  <c r="W1337" i="1"/>
  <c r="V1337" i="1"/>
  <c r="U1337" i="1"/>
  <c r="T1337" i="1"/>
  <c r="S1337" i="1"/>
  <c r="Y1336" i="1"/>
  <c r="X1336" i="1"/>
  <c r="W1336" i="1"/>
  <c r="V1336" i="1"/>
  <c r="U1336" i="1"/>
  <c r="T1336" i="1"/>
  <c r="S1336" i="1"/>
  <c r="Y1335" i="1"/>
  <c r="X1335" i="1"/>
  <c r="W1335" i="1"/>
  <c r="V1335" i="1"/>
  <c r="U1335" i="1"/>
  <c r="T1335" i="1"/>
  <c r="S1335" i="1"/>
  <c r="Y1334" i="1"/>
  <c r="X1334" i="1"/>
  <c r="W1334" i="1"/>
  <c r="V1334" i="1"/>
  <c r="U1334" i="1"/>
  <c r="T1334" i="1"/>
  <c r="S1334" i="1"/>
  <c r="Y1333" i="1"/>
  <c r="X1333" i="1"/>
  <c r="W1333" i="1"/>
  <c r="V1333" i="1"/>
  <c r="U1333" i="1"/>
  <c r="T1333" i="1"/>
  <c r="S1333" i="1"/>
  <c r="Y1318" i="1"/>
  <c r="X1318" i="1"/>
  <c r="W1318" i="1"/>
  <c r="V1318" i="1"/>
  <c r="U1318" i="1"/>
  <c r="T1318" i="1"/>
  <c r="S1318" i="1"/>
  <c r="Y1317" i="1"/>
  <c r="X1317" i="1"/>
  <c r="W1317" i="1"/>
  <c r="V1317" i="1"/>
  <c r="U1317" i="1"/>
  <c r="T1317" i="1"/>
  <c r="S1317" i="1"/>
  <c r="Y1316" i="1"/>
  <c r="X1316" i="1"/>
  <c r="W1316" i="1"/>
  <c r="V1316" i="1"/>
  <c r="U1316" i="1"/>
  <c r="T1316" i="1"/>
  <c r="S1316" i="1"/>
  <c r="Y1303" i="1"/>
  <c r="X1303" i="1"/>
  <c r="W1303" i="1"/>
  <c r="V1303" i="1"/>
  <c r="U1303" i="1"/>
  <c r="T1303" i="1"/>
  <c r="S1303" i="1"/>
  <c r="Y1302" i="1"/>
  <c r="X1302" i="1"/>
  <c r="W1302" i="1"/>
  <c r="V1302" i="1"/>
  <c r="U1302" i="1"/>
  <c r="T1302" i="1"/>
  <c r="S1302" i="1"/>
  <c r="Y1301" i="1"/>
  <c r="X1301" i="1"/>
  <c r="W1301" i="1"/>
  <c r="V1301" i="1"/>
  <c r="U1301" i="1"/>
  <c r="T1301" i="1"/>
  <c r="S1301" i="1"/>
  <c r="Y1300" i="1"/>
  <c r="X1300" i="1"/>
  <c r="W1300" i="1"/>
  <c r="V1300" i="1"/>
  <c r="U1300" i="1"/>
  <c r="T1300" i="1"/>
  <c r="S1300" i="1"/>
  <c r="Y1299" i="1"/>
  <c r="X1299" i="1"/>
  <c r="W1299" i="1"/>
  <c r="V1299" i="1"/>
  <c r="U1299" i="1"/>
  <c r="T1299" i="1"/>
  <c r="S1299" i="1"/>
  <c r="Y1298" i="1"/>
  <c r="X1298" i="1"/>
  <c r="W1298" i="1"/>
  <c r="V1298" i="1"/>
  <c r="U1298" i="1"/>
  <c r="T1298" i="1"/>
  <c r="S1298" i="1"/>
  <c r="Y1233" i="1"/>
  <c r="X1233" i="1"/>
  <c r="W1233" i="1"/>
  <c r="V1233" i="1"/>
  <c r="U1233" i="1"/>
  <c r="T1233" i="1"/>
  <c r="S1233" i="1"/>
  <c r="Y1212" i="1"/>
  <c r="X1212" i="1"/>
  <c r="W1212" i="1"/>
  <c r="V1212" i="1"/>
  <c r="U1212" i="1"/>
  <c r="T1212" i="1"/>
  <c r="S1212" i="1"/>
  <c r="Y1210" i="1"/>
  <c r="X1210" i="1"/>
  <c r="W1210" i="1"/>
  <c r="V1210" i="1"/>
  <c r="U1210" i="1"/>
  <c r="T1210" i="1"/>
  <c r="S1210" i="1"/>
  <c r="Y1209" i="1"/>
  <c r="X1209" i="1"/>
  <c r="W1209" i="1"/>
  <c r="V1209" i="1"/>
  <c r="U1209" i="1"/>
  <c r="T1209" i="1"/>
  <c r="S1209" i="1"/>
  <c r="Y1208" i="1"/>
  <c r="X1208" i="1"/>
  <c r="W1208" i="1"/>
  <c r="V1208" i="1"/>
  <c r="U1208" i="1"/>
  <c r="T1208" i="1"/>
  <c r="S1208" i="1"/>
  <c r="Y1207" i="1"/>
  <c r="X1207" i="1"/>
  <c r="W1207" i="1"/>
  <c r="V1207" i="1"/>
  <c r="U1207" i="1"/>
  <c r="T1207" i="1"/>
  <c r="S1207" i="1"/>
  <c r="Y1188" i="1"/>
  <c r="X1188" i="1"/>
  <c r="W1188" i="1"/>
  <c r="V1188" i="1"/>
  <c r="U1188" i="1"/>
  <c r="T1188" i="1"/>
  <c r="S1188" i="1"/>
  <c r="Y1187" i="1"/>
  <c r="X1187" i="1"/>
  <c r="W1187" i="1"/>
  <c r="V1187" i="1"/>
  <c r="U1187" i="1"/>
  <c r="T1187" i="1"/>
  <c r="S1187" i="1"/>
  <c r="Y1157" i="1"/>
  <c r="X1157" i="1"/>
  <c r="W1157" i="1"/>
  <c r="V1157" i="1"/>
  <c r="U1157" i="1"/>
  <c r="T1157" i="1"/>
  <c r="S1157" i="1"/>
  <c r="Y1156" i="1"/>
  <c r="X1156" i="1"/>
  <c r="W1156" i="1"/>
  <c r="V1156" i="1"/>
  <c r="U1156" i="1"/>
  <c r="T1156" i="1"/>
  <c r="S1156" i="1"/>
  <c r="Y1159" i="1"/>
  <c r="X1159" i="1"/>
  <c r="W1159" i="1"/>
  <c r="V1159" i="1"/>
  <c r="U1159" i="1"/>
  <c r="T1159" i="1"/>
  <c r="S1159" i="1"/>
  <c r="Y1158" i="1"/>
  <c r="X1158" i="1"/>
  <c r="W1158" i="1"/>
  <c r="V1158" i="1"/>
  <c r="U1158" i="1"/>
  <c r="T1158" i="1"/>
  <c r="S1158" i="1"/>
  <c r="Y1155" i="1"/>
  <c r="X1155" i="1"/>
  <c r="W1155" i="1"/>
  <c r="V1155" i="1"/>
  <c r="U1155" i="1"/>
  <c r="T1155" i="1"/>
  <c r="S1155" i="1"/>
  <c r="Y1154" i="1"/>
  <c r="X1154" i="1"/>
  <c r="W1154" i="1"/>
  <c r="V1154" i="1"/>
  <c r="U1154" i="1"/>
  <c r="T1154" i="1"/>
  <c r="S1154" i="1"/>
  <c r="Y1153" i="1"/>
  <c r="X1153" i="1"/>
  <c r="W1153" i="1"/>
  <c r="V1153" i="1"/>
  <c r="U1153" i="1"/>
  <c r="T1153" i="1"/>
  <c r="S1153" i="1"/>
  <c r="Y1152" i="1"/>
  <c r="X1152" i="1"/>
  <c r="W1152" i="1"/>
  <c r="V1152" i="1"/>
  <c r="U1152" i="1"/>
  <c r="T1152" i="1"/>
  <c r="S1152" i="1"/>
  <c r="Y1151" i="1"/>
  <c r="X1151" i="1"/>
  <c r="W1151" i="1"/>
  <c r="V1151" i="1"/>
  <c r="U1151" i="1"/>
  <c r="T1151" i="1"/>
  <c r="S1151" i="1"/>
  <c r="Y1150" i="1"/>
  <c r="X1150" i="1"/>
  <c r="W1150" i="1"/>
  <c r="V1150" i="1"/>
  <c r="U1150" i="1"/>
  <c r="T1150" i="1"/>
  <c r="S1150" i="1"/>
  <c r="Y1125" i="1"/>
  <c r="X1125" i="1"/>
  <c r="W1125" i="1"/>
  <c r="V1125" i="1"/>
  <c r="U1125" i="1"/>
  <c r="T1125" i="1"/>
  <c r="S1125" i="1"/>
  <c r="Y1124" i="1"/>
  <c r="X1124" i="1"/>
  <c r="W1124" i="1"/>
  <c r="V1124" i="1"/>
  <c r="U1124" i="1"/>
  <c r="T1124" i="1"/>
  <c r="S1124" i="1"/>
  <c r="Y1123" i="1"/>
  <c r="X1123" i="1"/>
  <c r="W1123" i="1"/>
  <c r="V1123" i="1"/>
  <c r="U1123" i="1"/>
  <c r="T1123" i="1"/>
  <c r="S1123" i="1"/>
  <c r="Y1122" i="1"/>
  <c r="X1122" i="1"/>
  <c r="W1122" i="1"/>
  <c r="V1122" i="1"/>
  <c r="U1122" i="1"/>
  <c r="T1122" i="1"/>
  <c r="S1122" i="1"/>
  <c r="Y1099" i="1"/>
  <c r="X1099" i="1"/>
  <c r="W1099" i="1"/>
  <c r="V1099" i="1"/>
  <c r="U1099" i="1"/>
  <c r="T1099" i="1"/>
  <c r="S1099" i="1"/>
  <c r="Y1098" i="1"/>
  <c r="X1098" i="1"/>
  <c r="W1098" i="1"/>
  <c r="V1098" i="1"/>
  <c r="U1098" i="1"/>
  <c r="T1098" i="1"/>
  <c r="S1098" i="1"/>
  <c r="Y1097" i="1"/>
  <c r="X1097" i="1"/>
  <c r="W1097" i="1"/>
  <c r="V1097" i="1"/>
  <c r="U1097" i="1"/>
  <c r="T1097" i="1"/>
  <c r="S1097" i="1"/>
  <c r="Y1096" i="1"/>
  <c r="X1096" i="1"/>
  <c r="W1096" i="1"/>
  <c r="V1096" i="1"/>
  <c r="U1096" i="1"/>
  <c r="T1096" i="1"/>
  <c r="S1096" i="1"/>
  <c r="Y1095" i="1"/>
  <c r="X1095" i="1"/>
  <c r="W1095" i="1"/>
  <c r="V1095" i="1"/>
  <c r="U1095" i="1"/>
  <c r="T1095" i="1"/>
  <c r="S1095" i="1"/>
  <c r="Y1094" i="1"/>
  <c r="X1094" i="1"/>
  <c r="W1094" i="1"/>
  <c r="V1094" i="1"/>
  <c r="U1094" i="1"/>
  <c r="T1094" i="1"/>
  <c r="S1094" i="1"/>
  <c r="Y1093" i="1"/>
  <c r="X1093" i="1"/>
  <c r="W1093" i="1"/>
  <c r="V1093" i="1"/>
  <c r="U1093" i="1"/>
  <c r="T1093" i="1"/>
  <c r="S1093" i="1"/>
  <c r="Y1071" i="1"/>
  <c r="X1071" i="1"/>
  <c r="W1071" i="1"/>
  <c r="V1071" i="1"/>
  <c r="U1071" i="1"/>
  <c r="T1071" i="1"/>
  <c r="S1071" i="1"/>
  <c r="Y1070" i="1"/>
  <c r="X1070" i="1"/>
  <c r="W1070" i="1"/>
  <c r="V1070" i="1"/>
  <c r="U1070" i="1"/>
  <c r="T1070" i="1"/>
  <c r="Y1049" i="1"/>
  <c r="X1049" i="1"/>
  <c r="W1049" i="1"/>
  <c r="V1049" i="1"/>
  <c r="U1049" i="1"/>
  <c r="T1049" i="1"/>
  <c r="S1049" i="1"/>
  <c r="Y1048" i="1"/>
  <c r="X1048" i="1"/>
  <c r="W1048" i="1"/>
  <c r="V1048" i="1"/>
  <c r="U1048" i="1"/>
  <c r="T1048" i="1"/>
  <c r="S1048" i="1"/>
  <c r="Y1027" i="1"/>
  <c r="X1027" i="1"/>
  <c r="W1027" i="1"/>
  <c r="V1027" i="1"/>
  <c r="U1027" i="1"/>
  <c r="T1027" i="1"/>
  <c r="S1027" i="1"/>
  <c r="Y1026" i="1"/>
  <c r="X1026" i="1"/>
  <c r="W1026" i="1"/>
  <c r="V1026" i="1"/>
  <c r="U1026" i="1"/>
  <c r="T1026" i="1"/>
  <c r="Y1403" i="1"/>
  <c r="X1403" i="1"/>
  <c r="W1403" i="1"/>
  <c r="V1403" i="1"/>
  <c r="U1403" i="1"/>
  <c r="T1403" i="1"/>
  <c r="S1403" i="1"/>
  <c r="Y1402" i="1"/>
  <c r="X1402" i="1"/>
  <c r="W1402" i="1"/>
  <c r="V1402" i="1"/>
  <c r="U1402" i="1"/>
  <c r="T1402" i="1"/>
  <c r="S1402" i="1"/>
  <c r="Y1401" i="1"/>
  <c r="X1401" i="1"/>
  <c r="W1401" i="1"/>
  <c r="V1401" i="1"/>
  <c r="U1401" i="1"/>
  <c r="T1401" i="1"/>
  <c r="S1401" i="1"/>
  <c r="Y1354" i="1"/>
  <c r="X1354" i="1"/>
  <c r="W1354" i="1"/>
  <c r="V1354" i="1"/>
  <c r="U1354" i="1"/>
  <c r="T1354" i="1"/>
  <c r="S1354" i="1"/>
  <c r="Y1332" i="1"/>
  <c r="X1332" i="1"/>
  <c r="W1332" i="1"/>
  <c r="V1332" i="1"/>
  <c r="U1332" i="1"/>
  <c r="T1332" i="1"/>
  <c r="S1332" i="1"/>
  <c r="Y1331" i="1"/>
  <c r="X1331" i="1"/>
  <c r="W1331" i="1"/>
  <c r="V1331" i="1"/>
  <c r="U1331" i="1"/>
  <c r="T1331" i="1"/>
  <c r="S1331" i="1"/>
  <c r="Y1315" i="1"/>
  <c r="X1315" i="1"/>
  <c r="W1315" i="1"/>
  <c r="V1315" i="1"/>
  <c r="U1315" i="1"/>
  <c r="T1315" i="1"/>
  <c r="S1315" i="1"/>
  <c r="T1314" i="1"/>
  <c r="Y1297" i="1"/>
  <c r="X1297" i="1"/>
  <c r="W1297" i="1"/>
  <c r="V1297" i="1"/>
  <c r="U1297" i="1"/>
  <c r="T1297" i="1"/>
  <c r="S1297" i="1"/>
  <c r="Y1269" i="1"/>
  <c r="X1269" i="1"/>
  <c r="W1269" i="1"/>
  <c r="V1269" i="1"/>
  <c r="U1269" i="1"/>
  <c r="T1269" i="1"/>
  <c r="S1269" i="1"/>
  <c r="Y1268" i="1"/>
  <c r="X1268" i="1"/>
  <c r="W1268" i="1"/>
  <c r="V1268" i="1"/>
  <c r="U1268" i="1"/>
  <c r="T1268" i="1"/>
  <c r="S1268" i="1"/>
  <c r="Y1267" i="1"/>
  <c r="X1267" i="1"/>
  <c r="W1267" i="1"/>
  <c r="V1267" i="1"/>
  <c r="U1267" i="1"/>
  <c r="T1267" i="1"/>
  <c r="S1267" i="1"/>
  <c r="Y1232" i="1"/>
  <c r="X1232" i="1"/>
  <c r="W1232" i="1"/>
  <c r="V1232" i="1"/>
  <c r="U1232" i="1"/>
  <c r="T1232" i="1"/>
  <c r="S1232" i="1"/>
  <c r="Y1225" i="1"/>
  <c r="X1225" i="1"/>
  <c r="W1225" i="1"/>
  <c r="V1225" i="1"/>
  <c r="U1225" i="1"/>
  <c r="T1225" i="1"/>
  <c r="S1225" i="1"/>
  <c r="Y1206" i="1"/>
  <c r="X1206" i="1"/>
  <c r="W1206" i="1"/>
  <c r="V1206" i="1"/>
  <c r="U1206" i="1"/>
  <c r="T1206" i="1"/>
  <c r="S1206" i="1"/>
  <c r="Y1186" i="1"/>
  <c r="X1186" i="1"/>
  <c r="W1186" i="1"/>
  <c r="V1186" i="1"/>
  <c r="U1186" i="1"/>
  <c r="T1186" i="1"/>
  <c r="S1186" i="1"/>
  <c r="Y1185" i="1"/>
  <c r="X1185" i="1"/>
  <c r="W1185" i="1"/>
  <c r="V1185" i="1"/>
  <c r="U1185" i="1"/>
  <c r="T1185" i="1"/>
  <c r="S1185" i="1"/>
  <c r="Y1149" i="1"/>
  <c r="X1149" i="1"/>
  <c r="W1149" i="1"/>
  <c r="V1149" i="1"/>
  <c r="U1149" i="1"/>
  <c r="T1149" i="1"/>
  <c r="S1149" i="1"/>
  <c r="W1148" i="1"/>
  <c r="U1148" i="1"/>
  <c r="T1148" i="1"/>
  <c r="S1148" i="1"/>
  <c r="T1147" i="1"/>
  <c r="Y1121" i="1"/>
  <c r="X1121" i="1"/>
  <c r="W1121" i="1"/>
  <c r="V1121" i="1"/>
  <c r="U1121" i="1"/>
  <c r="T1121" i="1"/>
  <c r="S1121" i="1"/>
  <c r="Y1092" i="1"/>
  <c r="X1092" i="1"/>
  <c r="W1092" i="1"/>
  <c r="V1092" i="1"/>
  <c r="U1092" i="1"/>
  <c r="T1092" i="1"/>
  <c r="S1092" i="1"/>
  <c r="Y1091" i="1"/>
  <c r="X1091" i="1"/>
  <c r="W1091" i="1"/>
  <c r="V1091" i="1"/>
  <c r="U1091" i="1"/>
  <c r="T1091" i="1"/>
  <c r="S1091" i="1"/>
  <c r="Y1069" i="1"/>
  <c r="X1069" i="1"/>
  <c r="W1069" i="1"/>
  <c r="V1069" i="1"/>
  <c r="U1069" i="1"/>
  <c r="T1069" i="1"/>
  <c r="S1069" i="1"/>
  <c r="Y1068" i="1"/>
  <c r="X1068" i="1"/>
  <c r="V1068" i="1"/>
  <c r="T1068" i="1"/>
  <c r="S1068" i="1"/>
  <c r="Y1047" i="1"/>
  <c r="X1047" i="1"/>
  <c r="W1047" i="1"/>
  <c r="V1047" i="1"/>
  <c r="U1047" i="1"/>
  <c r="T1047" i="1"/>
  <c r="S1047" i="1"/>
  <c r="S1025" i="1"/>
  <c r="Y1024" i="1"/>
  <c r="X1024" i="1"/>
  <c r="W1024" i="1"/>
  <c r="V1024" i="1"/>
  <c r="U1024" i="1"/>
  <c r="T1024" i="1"/>
  <c r="S1024" i="1"/>
  <c r="Y1366" i="1"/>
  <c r="X1366" i="1"/>
  <c r="W1366" i="1"/>
  <c r="V1366" i="1"/>
  <c r="U1366" i="1"/>
  <c r="T1366" i="1"/>
  <c r="S1366" i="1"/>
  <c r="Y1365" i="1"/>
  <c r="X1365" i="1"/>
  <c r="W1365" i="1"/>
  <c r="V1365" i="1"/>
  <c r="U1365" i="1"/>
  <c r="T1365" i="1"/>
  <c r="S1365" i="1"/>
  <c r="S1364" i="1"/>
  <c r="Y1330" i="1"/>
  <c r="X1330" i="1"/>
  <c r="W1330" i="1"/>
  <c r="V1330" i="1"/>
  <c r="U1330" i="1"/>
  <c r="T1330" i="1"/>
  <c r="S1330" i="1"/>
  <c r="Y1329" i="1"/>
  <c r="X1329" i="1"/>
  <c r="W1329" i="1"/>
  <c r="V1329" i="1"/>
  <c r="U1329" i="1"/>
  <c r="T1329" i="1"/>
  <c r="S1329" i="1"/>
  <c r="Y1296" i="1"/>
  <c r="X1296" i="1"/>
  <c r="W1296" i="1"/>
  <c r="V1296" i="1"/>
  <c r="U1296" i="1"/>
  <c r="T1296" i="1"/>
  <c r="S1296" i="1"/>
  <c r="Y1295" i="1"/>
  <c r="X1295" i="1"/>
  <c r="W1295" i="1"/>
  <c r="V1295" i="1"/>
  <c r="U1295" i="1"/>
  <c r="T1295" i="1"/>
  <c r="S1295" i="1"/>
  <c r="Y1294" i="1"/>
  <c r="X1294" i="1"/>
  <c r="W1294" i="1"/>
  <c r="V1294" i="1"/>
  <c r="U1294" i="1"/>
  <c r="T1294" i="1"/>
  <c r="S1294" i="1"/>
  <c r="Y1251" i="1"/>
  <c r="X1251" i="1"/>
  <c r="W1251" i="1"/>
  <c r="V1251" i="1"/>
  <c r="U1251" i="1"/>
  <c r="T1251" i="1"/>
  <c r="S1251" i="1"/>
  <c r="Y1250" i="1"/>
  <c r="X1250" i="1"/>
  <c r="W1250" i="1"/>
  <c r="V1250" i="1"/>
  <c r="U1250" i="1"/>
  <c r="T1250" i="1"/>
  <c r="S1250" i="1"/>
  <c r="Y1244" i="1"/>
  <c r="X1244" i="1"/>
  <c r="W1244" i="1"/>
  <c r="V1244" i="1"/>
  <c r="U1244" i="1"/>
  <c r="T1244" i="1"/>
  <c r="S1244" i="1"/>
  <c r="Y1243" i="1"/>
  <c r="X1243" i="1"/>
  <c r="W1243" i="1"/>
  <c r="V1243" i="1"/>
  <c r="U1243" i="1"/>
  <c r="T1243" i="1"/>
  <c r="S1243" i="1"/>
  <c r="Y1231" i="1"/>
  <c r="X1231" i="1"/>
  <c r="W1231" i="1"/>
  <c r="V1231" i="1"/>
  <c r="U1231" i="1"/>
  <c r="T1231" i="1"/>
  <c r="S1231" i="1"/>
  <c r="Y1230" i="1"/>
  <c r="X1230" i="1"/>
  <c r="W1230" i="1"/>
  <c r="V1230" i="1"/>
  <c r="U1230" i="1"/>
  <c r="T1230" i="1"/>
  <c r="S1230" i="1"/>
  <c r="Y1205" i="1"/>
  <c r="X1205" i="1"/>
  <c r="W1205" i="1"/>
  <c r="V1205" i="1"/>
  <c r="U1205" i="1"/>
  <c r="T1205" i="1"/>
  <c r="S1205" i="1"/>
  <c r="Y1204" i="1"/>
  <c r="X1204" i="1"/>
  <c r="W1204" i="1"/>
  <c r="V1204" i="1"/>
  <c r="U1204" i="1"/>
  <c r="T1204" i="1"/>
  <c r="S1204" i="1"/>
  <c r="Y1203" i="1"/>
  <c r="X1203" i="1"/>
  <c r="W1203" i="1"/>
  <c r="V1203" i="1"/>
  <c r="U1203" i="1"/>
  <c r="T1203" i="1"/>
  <c r="S1203" i="1"/>
  <c r="Y1184" i="1"/>
  <c r="X1184" i="1"/>
  <c r="W1184" i="1"/>
  <c r="V1184" i="1"/>
  <c r="U1184" i="1"/>
  <c r="T1184" i="1"/>
  <c r="S1184" i="1"/>
  <c r="Y1183" i="1"/>
  <c r="X1183" i="1"/>
  <c r="W1183" i="1"/>
  <c r="V1183" i="1"/>
  <c r="U1183" i="1"/>
  <c r="T1183" i="1"/>
  <c r="S1183" i="1"/>
  <c r="Y1182" i="1"/>
  <c r="X1182" i="1"/>
  <c r="W1182" i="1"/>
  <c r="V1182" i="1"/>
  <c r="U1182" i="1"/>
  <c r="T1182" i="1"/>
  <c r="S1182" i="1"/>
  <c r="Y1181" i="1"/>
  <c r="X1181" i="1"/>
  <c r="W1181" i="1"/>
  <c r="V1181" i="1"/>
  <c r="U1181" i="1"/>
  <c r="T1181" i="1"/>
  <c r="S1181" i="1"/>
  <c r="Y1180" i="1"/>
  <c r="X1180" i="1"/>
  <c r="W1180" i="1"/>
  <c r="V1180" i="1"/>
  <c r="U1180" i="1"/>
  <c r="T1180" i="1"/>
  <c r="S1180" i="1"/>
  <c r="Y1146" i="1"/>
  <c r="X1146" i="1"/>
  <c r="W1146" i="1"/>
  <c r="V1146" i="1"/>
  <c r="U1146" i="1"/>
  <c r="T1146" i="1"/>
  <c r="S1146" i="1"/>
  <c r="Y1145" i="1"/>
  <c r="X1145" i="1"/>
  <c r="W1145" i="1"/>
  <c r="V1145" i="1"/>
  <c r="U1145" i="1"/>
  <c r="T1145" i="1"/>
  <c r="S1145" i="1"/>
  <c r="Y1144" i="1"/>
  <c r="X1144" i="1"/>
  <c r="W1144" i="1"/>
  <c r="V1144" i="1"/>
  <c r="U1144" i="1"/>
  <c r="T1144" i="1"/>
  <c r="S1144" i="1"/>
  <c r="Y1143" i="1"/>
  <c r="X1143" i="1"/>
  <c r="W1143" i="1"/>
  <c r="V1143" i="1"/>
  <c r="U1143" i="1"/>
  <c r="T1143" i="1"/>
  <c r="S1143" i="1"/>
  <c r="Y1120" i="1"/>
  <c r="X1120" i="1"/>
  <c r="W1120" i="1"/>
  <c r="V1120" i="1"/>
  <c r="U1120" i="1"/>
  <c r="T1120" i="1"/>
  <c r="S1120" i="1"/>
  <c r="Y1119" i="1"/>
  <c r="X1119" i="1"/>
  <c r="W1119" i="1"/>
  <c r="V1119" i="1"/>
  <c r="U1119" i="1"/>
  <c r="T1119" i="1"/>
  <c r="S1119" i="1"/>
  <c r="Y1090" i="1"/>
  <c r="X1090" i="1"/>
  <c r="W1090" i="1"/>
  <c r="V1090" i="1"/>
  <c r="U1090" i="1"/>
  <c r="T1090" i="1"/>
  <c r="S1090" i="1"/>
  <c r="Y1089" i="1"/>
  <c r="X1089" i="1"/>
  <c r="W1089" i="1"/>
  <c r="V1089" i="1"/>
  <c r="U1089" i="1"/>
  <c r="S1089" i="1"/>
  <c r="Y1088" i="1"/>
  <c r="X1088" i="1"/>
  <c r="W1088" i="1"/>
  <c r="V1088" i="1"/>
  <c r="U1088" i="1"/>
  <c r="T1088" i="1"/>
  <c r="S1088" i="1"/>
  <c r="Y1067" i="1"/>
  <c r="X1067" i="1"/>
  <c r="W1067" i="1"/>
  <c r="V1067" i="1"/>
  <c r="U1067" i="1"/>
  <c r="T1067" i="1"/>
  <c r="S1067" i="1"/>
  <c r="Y1066" i="1"/>
  <c r="X1066" i="1"/>
  <c r="W1066" i="1"/>
  <c r="V1066" i="1"/>
  <c r="U1066" i="1"/>
  <c r="T1066" i="1"/>
  <c r="S1066" i="1"/>
  <c r="Y1065" i="1"/>
  <c r="X1065" i="1"/>
  <c r="W1065" i="1"/>
  <c r="V1065" i="1"/>
  <c r="U1065" i="1"/>
  <c r="T1065" i="1"/>
  <c r="S1065" i="1"/>
  <c r="Y1064" i="1"/>
  <c r="X1064" i="1"/>
  <c r="V1064" i="1"/>
  <c r="T1064" i="1"/>
  <c r="Y1046" i="1"/>
  <c r="X1046" i="1"/>
  <c r="W1046" i="1"/>
  <c r="V1046" i="1"/>
  <c r="U1046" i="1"/>
  <c r="T1046" i="1"/>
  <c r="S1046" i="1"/>
  <c r="Y1045" i="1"/>
  <c r="X1045" i="1"/>
  <c r="W1045" i="1"/>
  <c r="V1045" i="1"/>
  <c r="U1045" i="1"/>
  <c r="T1045" i="1"/>
  <c r="S1045" i="1"/>
  <c r="Y1044" i="1"/>
  <c r="X1044" i="1"/>
  <c r="W1044" i="1"/>
  <c r="V1044" i="1"/>
  <c r="U1044" i="1"/>
  <c r="T1044" i="1"/>
  <c r="S1044" i="1"/>
  <c r="Y1043" i="1"/>
  <c r="X1043" i="1"/>
  <c r="W1043" i="1"/>
  <c r="V1043" i="1"/>
  <c r="U1043" i="1"/>
  <c r="T1043" i="1"/>
  <c r="S1043" i="1"/>
  <c r="Y1023" i="1"/>
  <c r="X1023" i="1"/>
  <c r="W1023" i="1"/>
  <c r="V1023" i="1"/>
  <c r="U1023" i="1"/>
  <c r="T1023" i="1"/>
  <c r="S1023" i="1"/>
  <c r="Y1022" i="1"/>
  <c r="X1022" i="1"/>
  <c r="W1022" i="1"/>
  <c r="V1022" i="1"/>
  <c r="U1022" i="1"/>
  <c r="T1022" i="1"/>
  <c r="S1022" i="1"/>
  <c r="Y1021" i="1"/>
  <c r="X1021" i="1"/>
  <c r="W1021" i="1"/>
  <c r="V1021" i="1"/>
  <c r="U1021" i="1"/>
  <c r="T1021" i="1"/>
  <c r="S1021" i="1"/>
  <c r="Y1020" i="1"/>
  <c r="X1020" i="1"/>
  <c r="V1020" i="1"/>
  <c r="U1020" i="1"/>
  <c r="T1020" i="1"/>
  <c r="U1431" i="1" l="1"/>
  <c r="Y1431" i="1"/>
  <c r="V1431" i="1"/>
  <c r="S1431" i="1"/>
  <c r="W1431" i="1"/>
  <c r="T1431" i="1"/>
  <c r="X1431" i="1"/>
  <c r="Y1408" i="1"/>
  <c r="Y1409" i="1" s="1"/>
  <c r="Y1410" i="1" s="1"/>
  <c r="X1408" i="1"/>
  <c r="X1409" i="1" s="1"/>
  <c r="X1410" i="1" s="1"/>
  <c r="W1408" i="1"/>
  <c r="W1409" i="1" s="1"/>
  <c r="W1410" i="1" s="1"/>
  <c r="V1408" i="1"/>
  <c r="V1409" i="1" s="1"/>
  <c r="V1410" i="1" s="1"/>
  <c r="U1408" i="1"/>
  <c r="U1409" i="1" s="1"/>
  <c r="U1410" i="1" s="1"/>
  <c r="T1408" i="1"/>
  <c r="T1409" i="1" s="1"/>
  <c r="T1410" i="1" s="1"/>
  <c r="S1408" i="1"/>
  <c r="S1409" i="1" s="1"/>
  <c r="S1410" i="1" s="1"/>
  <c r="Y1363" i="1"/>
  <c r="X1363" i="1"/>
  <c r="W1363" i="1"/>
  <c r="V1363" i="1"/>
  <c r="U1363" i="1"/>
  <c r="T1363" i="1"/>
  <c r="Y1362" i="1"/>
  <c r="Y1373" i="1" s="1"/>
  <c r="X1362" i="1"/>
  <c r="X1373" i="1" s="1"/>
  <c r="W1362" i="1"/>
  <c r="W1373" i="1" s="1"/>
  <c r="V1362" i="1"/>
  <c r="V1373" i="1" s="1"/>
  <c r="U1362" i="1"/>
  <c r="U1373" i="1" s="1"/>
  <c r="T1362" i="1"/>
  <c r="T1373" i="1" s="1"/>
  <c r="S1362" i="1"/>
  <c r="S1373" i="1" s="1"/>
  <c r="Y1361" i="1"/>
  <c r="X1361" i="1"/>
  <c r="W1361" i="1"/>
  <c r="V1361" i="1"/>
  <c r="U1361" i="1"/>
  <c r="T1361" i="1"/>
  <c r="Y1360" i="1"/>
  <c r="X1360" i="1"/>
  <c r="W1360" i="1"/>
  <c r="V1360" i="1"/>
  <c r="U1360" i="1"/>
  <c r="T1360" i="1"/>
  <c r="S1360" i="1"/>
  <c r="Y1328" i="1"/>
  <c r="X1328" i="1"/>
  <c r="W1328" i="1"/>
  <c r="V1328" i="1"/>
  <c r="U1328" i="1"/>
  <c r="T1328" i="1"/>
  <c r="S1328" i="1"/>
  <c r="Y1327" i="1"/>
  <c r="X1327" i="1"/>
  <c r="W1327" i="1"/>
  <c r="V1327" i="1"/>
  <c r="U1327" i="1"/>
  <c r="T1327" i="1"/>
  <c r="S1327" i="1"/>
  <c r="Y1326" i="1"/>
  <c r="X1326" i="1"/>
  <c r="W1326" i="1"/>
  <c r="V1326" i="1"/>
  <c r="U1326" i="1"/>
  <c r="T1326" i="1"/>
  <c r="S1326" i="1"/>
  <c r="Y1325" i="1"/>
  <c r="X1325" i="1"/>
  <c r="W1325" i="1"/>
  <c r="V1325" i="1"/>
  <c r="U1325" i="1"/>
  <c r="T1325" i="1"/>
  <c r="S1325" i="1"/>
  <c r="Y1293" i="1"/>
  <c r="X1293" i="1"/>
  <c r="W1293" i="1"/>
  <c r="V1293" i="1"/>
  <c r="U1293" i="1"/>
  <c r="T1293" i="1"/>
  <c r="S1293" i="1"/>
  <c r="Y1292" i="1"/>
  <c r="X1292" i="1"/>
  <c r="W1292" i="1"/>
  <c r="V1292" i="1"/>
  <c r="U1292" i="1"/>
  <c r="T1292" i="1"/>
  <c r="S1292" i="1"/>
  <c r="Y1291" i="1"/>
  <c r="X1291" i="1"/>
  <c r="W1291" i="1"/>
  <c r="V1291" i="1"/>
  <c r="U1291" i="1"/>
  <c r="T1291" i="1"/>
  <c r="S1291" i="1"/>
  <c r="Y1290" i="1"/>
  <c r="X1290" i="1"/>
  <c r="W1290" i="1"/>
  <c r="V1290" i="1"/>
  <c r="U1290" i="1"/>
  <c r="T1290" i="1"/>
  <c r="S1290" i="1"/>
  <c r="Y1266" i="1"/>
  <c r="X1266" i="1"/>
  <c r="W1266" i="1"/>
  <c r="V1266" i="1"/>
  <c r="U1266" i="1"/>
  <c r="T1266" i="1"/>
  <c r="S1266" i="1"/>
  <c r="Y1256" i="1"/>
  <c r="X1256" i="1"/>
  <c r="V1256" i="1"/>
  <c r="T1256" i="1"/>
  <c r="Y1249" i="1"/>
  <c r="X1249" i="1"/>
  <c r="W1249" i="1"/>
  <c r="V1249" i="1"/>
  <c r="U1249" i="1"/>
  <c r="T1249" i="1"/>
  <c r="S1249" i="1"/>
  <c r="Y1242" i="1"/>
  <c r="X1242" i="1"/>
  <c r="W1242" i="1"/>
  <c r="V1242" i="1"/>
  <c r="U1242" i="1"/>
  <c r="T1242" i="1"/>
  <c r="S1242" i="1"/>
  <c r="Y1241" i="1"/>
  <c r="X1241" i="1"/>
  <c r="V1241" i="1"/>
  <c r="T1241" i="1"/>
  <c r="S1241" i="1"/>
  <c r="Y1229" i="1"/>
  <c r="X1229" i="1"/>
  <c r="W1229" i="1"/>
  <c r="V1229" i="1"/>
  <c r="U1229" i="1"/>
  <c r="T1229" i="1"/>
  <c r="S1229" i="1"/>
  <c r="Y1202" i="1"/>
  <c r="X1202" i="1"/>
  <c r="W1202" i="1"/>
  <c r="V1202" i="1"/>
  <c r="U1202" i="1"/>
  <c r="T1202" i="1"/>
  <c r="Y1201" i="1"/>
  <c r="X1201" i="1"/>
  <c r="W1201" i="1"/>
  <c r="V1201" i="1"/>
  <c r="U1201" i="1"/>
  <c r="T1201" i="1"/>
  <c r="S1201" i="1"/>
  <c r="Y1200" i="1"/>
  <c r="X1200" i="1"/>
  <c r="W1200" i="1"/>
  <c r="V1200" i="1"/>
  <c r="U1200" i="1"/>
  <c r="T1200" i="1"/>
  <c r="S1200" i="1"/>
  <c r="Y1199" i="1"/>
  <c r="X1199" i="1"/>
  <c r="W1199" i="1"/>
  <c r="V1199" i="1"/>
  <c r="U1199" i="1"/>
  <c r="T1199" i="1"/>
  <c r="Y1198" i="1"/>
  <c r="X1198" i="1"/>
  <c r="W1198" i="1"/>
  <c r="V1198" i="1"/>
  <c r="U1198" i="1"/>
  <c r="T1198" i="1"/>
  <c r="S1198" i="1"/>
  <c r="Y1179" i="1"/>
  <c r="X1179" i="1"/>
  <c r="W1179" i="1"/>
  <c r="V1179" i="1"/>
  <c r="U1179" i="1"/>
  <c r="T1179" i="1"/>
  <c r="S1179" i="1"/>
  <c r="Y1178" i="1"/>
  <c r="X1178" i="1"/>
  <c r="W1178" i="1"/>
  <c r="V1178" i="1"/>
  <c r="U1178" i="1"/>
  <c r="T1178" i="1"/>
  <c r="S1178" i="1"/>
  <c r="Y1177" i="1"/>
  <c r="X1177" i="1"/>
  <c r="W1177" i="1"/>
  <c r="V1177" i="1"/>
  <c r="U1177" i="1"/>
  <c r="T1177" i="1"/>
  <c r="S1177" i="1"/>
  <c r="Y1176" i="1"/>
  <c r="X1176" i="1"/>
  <c r="W1176" i="1"/>
  <c r="V1176" i="1"/>
  <c r="U1176" i="1"/>
  <c r="T1176" i="1"/>
  <c r="S1176" i="1"/>
  <c r="Y1175" i="1"/>
  <c r="X1175" i="1"/>
  <c r="W1175" i="1"/>
  <c r="V1175" i="1"/>
  <c r="U1175" i="1"/>
  <c r="T1175" i="1"/>
  <c r="S1175" i="1"/>
  <c r="Y1142" i="1"/>
  <c r="X1142" i="1"/>
  <c r="V1142" i="1"/>
  <c r="T1142" i="1"/>
  <c r="Y1141" i="1"/>
  <c r="X1141" i="1"/>
  <c r="W1141" i="1"/>
  <c r="V1141" i="1"/>
  <c r="U1141" i="1"/>
  <c r="T1141" i="1"/>
  <c r="S1141" i="1"/>
  <c r="Y1140" i="1"/>
  <c r="X1140" i="1"/>
  <c r="W1140" i="1"/>
  <c r="V1140" i="1"/>
  <c r="U1140" i="1"/>
  <c r="T1140" i="1"/>
  <c r="S1140" i="1"/>
  <c r="Y1139" i="1"/>
  <c r="X1139" i="1"/>
  <c r="W1139" i="1"/>
  <c r="V1139" i="1"/>
  <c r="U1139" i="1"/>
  <c r="T1139" i="1"/>
  <c r="S1139" i="1"/>
  <c r="Y1138" i="1"/>
  <c r="X1138" i="1"/>
  <c r="V1138" i="1"/>
  <c r="T1138" i="1"/>
  <c r="Y1137" i="1"/>
  <c r="X1137" i="1"/>
  <c r="W1137" i="1"/>
  <c r="V1137" i="1"/>
  <c r="U1137" i="1"/>
  <c r="T1137" i="1"/>
  <c r="S1137" i="1"/>
  <c r="Y1118" i="1"/>
  <c r="X1118" i="1"/>
  <c r="W1118" i="1"/>
  <c r="V1118" i="1"/>
  <c r="U1118" i="1"/>
  <c r="T1118" i="1"/>
  <c r="S1118" i="1"/>
  <c r="Y1117" i="1"/>
  <c r="X1117" i="1"/>
  <c r="W1117" i="1"/>
  <c r="V1117" i="1"/>
  <c r="U1117" i="1"/>
  <c r="T1117" i="1"/>
  <c r="S1117" i="1"/>
  <c r="Y1116" i="1"/>
  <c r="X1116" i="1"/>
  <c r="W1116" i="1"/>
  <c r="V1116" i="1"/>
  <c r="U1116" i="1"/>
  <c r="T1116" i="1"/>
  <c r="S1116" i="1"/>
  <c r="Y1115" i="1"/>
  <c r="X1115" i="1"/>
  <c r="W1115" i="1"/>
  <c r="V1115" i="1"/>
  <c r="U1115" i="1"/>
  <c r="T1115" i="1"/>
  <c r="S1115" i="1"/>
  <c r="Y1087" i="1"/>
  <c r="X1087" i="1"/>
  <c r="W1087" i="1"/>
  <c r="V1087" i="1"/>
  <c r="U1087" i="1"/>
  <c r="T1087" i="1"/>
  <c r="S1087" i="1"/>
  <c r="Y1086" i="1"/>
  <c r="X1086" i="1"/>
  <c r="W1086" i="1"/>
  <c r="V1086" i="1"/>
  <c r="U1086" i="1"/>
  <c r="T1086" i="1"/>
  <c r="S1086" i="1"/>
  <c r="Y1085" i="1"/>
  <c r="X1085" i="1"/>
  <c r="W1085" i="1"/>
  <c r="V1085" i="1"/>
  <c r="U1085" i="1"/>
  <c r="T1085" i="1"/>
  <c r="Y1084" i="1"/>
  <c r="X1084" i="1"/>
  <c r="W1084" i="1"/>
  <c r="V1084" i="1"/>
  <c r="U1084" i="1"/>
  <c r="T1084" i="1"/>
  <c r="S1084" i="1"/>
  <c r="Y1083" i="1"/>
  <c r="X1083" i="1"/>
  <c r="W1083" i="1"/>
  <c r="V1083" i="1"/>
  <c r="U1083" i="1"/>
  <c r="T1083" i="1"/>
  <c r="S1083" i="1"/>
  <c r="Y1063" i="1"/>
  <c r="X1063" i="1"/>
  <c r="W1063" i="1"/>
  <c r="V1063" i="1"/>
  <c r="U1063" i="1"/>
  <c r="T1063" i="1"/>
  <c r="S1063" i="1"/>
  <c r="Y1062" i="1"/>
  <c r="X1062" i="1"/>
  <c r="W1062" i="1"/>
  <c r="V1062" i="1"/>
  <c r="U1062" i="1"/>
  <c r="T1062" i="1"/>
  <c r="S1062" i="1"/>
  <c r="Y1061" i="1"/>
  <c r="X1061" i="1"/>
  <c r="W1061" i="1"/>
  <c r="V1061" i="1"/>
  <c r="U1061" i="1"/>
  <c r="T1061" i="1"/>
  <c r="S1061" i="1"/>
  <c r="Y1060" i="1"/>
  <c r="X1060" i="1"/>
  <c r="V1060" i="1"/>
  <c r="T1060" i="1"/>
  <c r="Y1042" i="1"/>
  <c r="X1042" i="1"/>
  <c r="W1042" i="1"/>
  <c r="V1042" i="1"/>
  <c r="U1042" i="1"/>
  <c r="T1042" i="1"/>
  <c r="S1042" i="1"/>
  <c r="Y1041" i="1"/>
  <c r="X1041" i="1"/>
  <c r="W1041" i="1"/>
  <c r="V1041" i="1"/>
  <c r="U1041" i="1"/>
  <c r="T1041" i="1"/>
  <c r="S1041" i="1"/>
  <c r="Y1040" i="1"/>
  <c r="X1040" i="1"/>
  <c r="W1040" i="1"/>
  <c r="V1040" i="1"/>
  <c r="U1040" i="1"/>
  <c r="T1040" i="1"/>
  <c r="S1040" i="1"/>
  <c r="Y1039" i="1"/>
  <c r="X1039" i="1"/>
  <c r="W1039" i="1"/>
  <c r="V1039" i="1"/>
  <c r="U1039" i="1"/>
  <c r="T1039" i="1"/>
  <c r="S1039" i="1"/>
  <c r="Y1019" i="1"/>
  <c r="X1019" i="1"/>
  <c r="W1019" i="1"/>
  <c r="V1019" i="1"/>
  <c r="U1019" i="1"/>
  <c r="T1019" i="1"/>
  <c r="S1019" i="1"/>
  <c r="Y1018" i="1"/>
  <c r="X1018" i="1"/>
  <c r="W1018" i="1"/>
  <c r="V1018" i="1"/>
  <c r="U1018" i="1"/>
  <c r="T1018" i="1"/>
  <c r="S1018" i="1"/>
  <c r="Y1017" i="1"/>
  <c r="X1017" i="1"/>
  <c r="W1017" i="1"/>
  <c r="V1017" i="1"/>
  <c r="U1017" i="1"/>
  <c r="T1017" i="1"/>
  <c r="S1017" i="1"/>
  <c r="Y1016" i="1"/>
  <c r="X1016" i="1"/>
  <c r="W1016" i="1"/>
  <c r="V1016" i="1"/>
  <c r="U1016" i="1"/>
  <c r="T1016" i="1"/>
  <c r="Y172" i="1" l="1"/>
  <c r="X172" i="1"/>
  <c r="W172" i="1"/>
  <c r="U172" i="1"/>
  <c r="T172" i="1"/>
  <c r="S172" i="1"/>
  <c r="V172" i="1" l="1"/>
  <c r="Y381" i="1" l="1"/>
  <c r="X381" i="1"/>
  <c r="V381" i="1"/>
  <c r="Y272" i="1"/>
  <c r="X272" i="1"/>
  <c r="V272" i="1"/>
  <c r="Y185" i="1"/>
  <c r="X185" i="1"/>
  <c r="V185" i="1"/>
  <c r="Y665" i="1"/>
  <c r="Y1148" i="1" s="1"/>
  <c r="Y658" i="1"/>
  <c r="X665" i="1"/>
  <c r="X1148" i="1" s="1"/>
  <c r="X658" i="1"/>
  <c r="V346" i="1" l="1"/>
  <c r="Y50" i="1"/>
  <c r="Y19" i="1" s="1"/>
  <c r="X50" i="1"/>
  <c r="X19" i="1" s="1"/>
  <c r="W50" i="1"/>
  <c r="W19" i="1" s="1"/>
  <c r="V50" i="1"/>
  <c r="V19" i="1" s="1"/>
  <c r="U50" i="1"/>
  <c r="U19" i="1" s="1"/>
  <c r="T50" i="1"/>
  <c r="T19" i="1" s="1"/>
  <c r="S50" i="1"/>
  <c r="S19" i="1" s="1"/>
  <c r="Y346" i="1"/>
  <c r="X346" i="1"/>
  <c r="T346" i="1"/>
  <c r="Y616" i="1"/>
  <c r="Y1314" i="1" s="1"/>
  <c r="X616" i="1"/>
  <c r="X1314" i="1" s="1"/>
  <c r="V1314" i="1"/>
  <c r="S59" i="1" l="1"/>
  <c r="S1016" i="1" s="1"/>
  <c r="T635" i="1"/>
  <c r="T497" i="1"/>
  <c r="T1089" i="1" s="1"/>
  <c r="Y781" i="1" l="1"/>
  <c r="X781" i="1"/>
  <c r="W781" i="1"/>
  <c r="V781" i="1"/>
  <c r="U781" i="1"/>
  <c r="T781" i="1"/>
  <c r="S781" i="1"/>
  <c r="V665" i="1" l="1"/>
  <c r="V1148" i="1" s="1"/>
  <c r="Y671" i="1" l="1"/>
  <c r="Y1147" i="1" s="1"/>
  <c r="X671" i="1"/>
  <c r="X1147" i="1" s="1"/>
  <c r="V671" i="1"/>
  <c r="V1147" i="1" s="1"/>
  <c r="S459" i="1" l="1"/>
  <c r="Y459" i="1"/>
  <c r="X459" i="1"/>
  <c r="W459" i="1"/>
  <c r="V459" i="1"/>
  <c r="U459" i="1"/>
  <c r="T459" i="1"/>
  <c r="V393" i="1" l="1"/>
  <c r="X387" i="1"/>
  <c r="U387" i="1"/>
  <c r="T387" i="1"/>
  <c r="S387" i="1"/>
  <c r="W387" i="1"/>
  <c r="Y387" i="1"/>
  <c r="V387" i="1"/>
  <c r="Y393" i="1" l="1"/>
  <c r="X393" i="1"/>
  <c r="W393" i="1"/>
  <c r="U393" i="1"/>
  <c r="T393" i="1"/>
  <c r="S393" i="1"/>
  <c r="V139" i="1" l="1"/>
  <c r="Y1051" i="1" l="1"/>
  <c r="Y1055" i="1" s="1"/>
  <c r="X1051" i="1"/>
  <c r="X1055" i="1" s="1"/>
  <c r="W1051" i="1"/>
  <c r="W1055" i="1" s="1"/>
  <c r="V1051" i="1"/>
  <c r="V1055" i="1" s="1"/>
  <c r="U1051" i="1"/>
  <c r="U1055" i="1" s="1"/>
  <c r="T1051" i="1"/>
  <c r="T1055" i="1" s="1"/>
  <c r="S1051" i="1"/>
  <c r="S1055" i="1" s="1"/>
  <c r="Y1050" i="1"/>
  <c r="X1050" i="1"/>
  <c r="W1050" i="1"/>
  <c r="V1050" i="1"/>
  <c r="U1050" i="1"/>
  <c r="T1050" i="1"/>
  <c r="Y1406" i="1" l="1"/>
  <c r="X1406" i="1"/>
  <c r="W1406" i="1"/>
  <c r="V1406" i="1"/>
  <c r="U1406" i="1"/>
  <c r="T1406" i="1"/>
  <c r="Y1405" i="1"/>
  <c r="X1405" i="1"/>
  <c r="W1405" i="1"/>
  <c r="V1405" i="1"/>
  <c r="U1405" i="1"/>
  <c r="T1405" i="1"/>
  <c r="Y1404" i="1"/>
  <c r="X1404" i="1"/>
  <c r="W1404" i="1"/>
  <c r="V1404" i="1"/>
  <c r="U1404" i="1"/>
  <c r="T1404" i="1"/>
  <c r="Y1396" i="1"/>
  <c r="Y1398" i="1" s="1"/>
  <c r="X1396" i="1"/>
  <c r="X1398" i="1" s="1"/>
  <c r="W1396" i="1"/>
  <c r="W1398" i="1" s="1"/>
  <c r="V1396" i="1"/>
  <c r="V1398" i="1" s="1"/>
  <c r="U1396" i="1"/>
  <c r="U1398" i="1" s="1"/>
  <c r="T1396" i="1"/>
  <c r="T1398" i="1" s="1"/>
  <c r="Y1395" i="1"/>
  <c r="Y1397" i="1" s="1"/>
  <c r="Y1400" i="1" s="1"/>
  <c r="X1395" i="1"/>
  <c r="X1397" i="1" s="1"/>
  <c r="X1400" i="1" s="1"/>
  <c r="W1395" i="1"/>
  <c r="W1397" i="1" s="1"/>
  <c r="V1395" i="1"/>
  <c r="V1397" i="1" s="1"/>
  <c r="V1400" i="1" s="1"/>
  <c r="U1395" i="1"/>
  <c r="U1397" i="1" s="1"/>
  <c r="T1395" i="1"/>
  <c r="T1397" i="1" s="1"/>
  <c r="T1400" i="1" s="1"/>
  <c r="Y1390" i="1"/>
  <c r="Y1392" i="1" s="1"/>
  <c r="X1390" i="1"/>
  <c r="X1392" i="1" s="1"/>
  <c r="W1390" i="1"/>
  <c r="W1392" i="1" s="1"/>
  <c r="V1390" i="1"/>
  <c r="V1392" i="1" s="1"/>
  <c r="U1390" i="1"/>
  <c r="U1392" i="1" s="1"/>
  <c r="T1390" i="1"/>
  <c r="T1392" i="1" s="1"/>
  <c r="Y1389" i="1"/>
  <c r="Y1391" i="1" s="1"/>
  <c r="X1389" i="1"/>
  <c r="X1391" i="1" s="1"/>
  <c r="W1389" i="1"/>
  <c r="W1391" i="1" s="1"/>
  <c r="V1389" i="1"/>
  <c r="V1391" i="1" s="1"/>
  <c r="U1389" i="1"/>
  <c r="U1391" i="1" s="1"/>
  <c r="T1389" i="1"/>
  <c r="T1391" i="1" s="1"/>
  <c r="Y1386" i="1"/>
  <c r="X1386" i="1"/>
  <c r="W1386" i="1"/>
  <c r="V1386" i="1"/>
  <c r="U1386" i="1"/>
  <c r="T1386" i="1"/>
  <c r="Y1385" i="1"/>
  <c r="X1385" i="1"/>
  <c r="W1385" i="1"/>
  <c r="V1385" i="1"/>
  <c r="U1385" i="1"/>
  <c r="T1385" i="1"/>
  <c r="Y1384" i="1"/>
  <c r="X1384" i="1"/>
  <c r="W1384" i="1"/>
  <c r="V1384" i="1"/>
  <c r="U1384" i="1"/>
  <c r="T1384" i="1"/>
  <c r="Y1383" i="1"/>
  <c r="X1383" i="1"/>
  <c r="X1388" i="1" s="1"/>
  <c r="X1446" i="1" s="1"/>
  <c r="W1383" i="1"/>
  <c r="V1383" i="1"/>
  <c r="V1388" i="1" s="1"/>
  <c r="V1446" i="1" s="1"/>
  <c r="U1383" i="1"/>
  <c r="U1388" i="1" s="1"/>
  <c r="U1446" i="1" s="1"/>
  <c r="T1383" i="1"/>
  <c r="T1388" i="1" s="1"/>
  <c r="T1446" i="1" s="1"/>
  <c r="Y1370" i="1"/>
  <c r="Y1376" i="1" s="1"/>
  <c r="X1370" i="1"/>
  <c r="X1376" i="1" s="1"/>
  <c r="W1370" i="1"/>
  <c r="W1376" i="1" s="1"/>
  <c r="V1370" i="1"/>
  <c r="V1376" i="1" s="1"/>
  <c r="U1370" i="1"/>
  <c r="U1376" i="1" s="1"/>
  <c r="T1370" i="1"/>
  <c r="T1376" i="1" s="1"/>
  <c r="Y1369" i="1"/>
  <c r="Y1374" i="1" s="1"/>
  <c r="X1369" i="1"/>
  <c r="X1374" i="1" s="1"/>
  <c r="W1369" i="1"/>
  <c r="W1374" i="1" s="1"/>
  <c r="V1369" i="1"/>
  <c r="V1374" i="1" s="1"/>
  <c r="U1369" i="1"/>
  <c r="U1374" i="1" s="1"/>
  <c r="T1369" i="1"/>
  <c r="T1374" i="1" s="1"/>
  <c r="Y1364" i="1"/>
  <c r="Y1430" i="1" s="1"/>
  <c r="X1364" i="1"/>
  <c r="X1430" i="1" s="1"/>
  <c r="W1364" i="1"/>
  <c r="V1364" i="1"/>
  <c r="V1430" i="1" s="1"/>
  <c r="U1364" i="1"/>
  <c r="T1364" i="1"/>
  <c r="T1430" i="1" s="1"/>
  <c r="Y1375" i="1"/>
  <c r="X1375" i="1"/>
  <c r="W1375" i="1"/>
  <c r="V1375" i="1"/>
  <c r="U1375" i="1"/>
  <c r="T1375" i="1"/>
  <c r="Y1372" i="1"/>
  <c r="X1372" i="1"/>
  <c r="W1372" i="1"/>
  <c r="V1372" i="1"/>
  <c r="U1372" i="1"/>
  <c r="T1372" i="1"/>
  <c r="Y1353" i="1"/>
  <c r="Y1357" i="1" s="1"/>
  <c r="X1353" i="1"/>
  <c r="X1357" i="1" s="1"/>
  <c r="W1353" i="1"/>
  <c r="W1357" i="1" s="1"/>
  <c r="V1353" i="1"/>
  <c r="V1357" i="1" s="1"/>
  <c r="U1353" i="1"/>
  <c r="U1357" i="1" s="1"/>
  <c r="T1353" i="1"/>
  <c r="T1357" i="1" s="1"/>
  <c r="Y1350" i="1"/>
  <c r="X1350" i="1"/>
  <c r="W1350" i="1"/>
  <c r="V1350" i="1"/>
  <c r="U1350" i="1"/>
  <c r="T1350" i="1"/>
  <c r="Y1349" i="1"/>
  <c r="X1349" i="1"/>
  <c r="W1349" i="1"/>
  <c r="V1349" i="1"/>
  <c r="U1349" i="1"/>
  <c r="T1349" i="1"/>
  <c r="Y1347" i="1"/>
  <c r="X1347" i="1"/>
  <c r="W1347" i="1"/>
  <c r="V1347" i="1"/>
  <c r="U1347" i="1"/>
  <c r="T1347" i="1"/>
  <c r="Y1344" i="1"/>
  <c r="X1344" i="1"/>
  <c r="W1344" i="1"/>
  <c r="V1344" i="1"/>
  <c r="U1344" i="1"/>
  <c r="T1344" i="1"/>
  <c r="Y1322" i="1"/>
  <c r="X1322" i="1"/>
  <c r="W1322" i="1"/>
  <c r="V1322" i="1"/>
  <c r="U1322" i="1"/>
  <c r="T1322" i="1"/>
  <c r="Y1320" i="1"/>
  <c r="X1320" i="1"/>
  <c r="W1320" i="1"/>
  <c r="V1320" i="1"/>
  <c r="U1320" i="1"/>
  <c r="T1320" i="1"/>
  <c r="Y1321" i="1"/>
  <c r="X1321" i="1"/>
  <c r="W1321" i="1"/>
  <c r="V1321" i="1"/>
  <c r="U1321" i="1"/>
  <c r="T1321" i="1"/>
  <c r="Y1319" i="1"/>
  <c r="X1319" i="1"/>
  <c r="Y1311" i="1"/>
  <c r="X1311" i="1"/>
  <c r="W1311" i="1"/>
  <c r="V1311" i="1"/>
  <c r="U1311" i="1"/>
  <c r="T1311" i="1"/>
  <c r="Y1310" i="1"/>
  <c r="X1310" i="1"/>
  <c r="W1310" i="1"/>
  <c r="V1310" i="1"/>
  <c r="U1310" i="1"/>
  <c r="T1310" i="1"/>
  <c r="Y1308" i="1"/>
  <c r="X1308" i="1"/>
  <c r="W1308" i="1"/>
  <c r="V1308" i="1"/>
  <c r="U1308" i="1"/>
  <c r="T1308" i="1"/>
  <c r="Y1306" i="1"/>
  <c r="X1306" i="1"/>
  <c r="W1306" i="1"/>
  <c r="V1306" i="1"/>
  <c r="U1306" i="1"/>
  <c r="T1306" i="1"/>
  <c r="Y1309" i="1"/>
  <c r="X1309" i="1"/>
  <c r="W1309" i="1"/>
  <c r="V1309" i="1"/>
  <c r="U1309" i="1"/>
  <c r="T1309" i="1"/>
  <c r="Y1305" i="1"/>
  <c r="X1305" i="1"/>
  <c r="W1305" i="1"/>
  <c r="V1305" i="1"/>
  <c r="U1305" i="1"/>
  <c r="T1305" i="1"/>
  <c r="Y1287" i="1"/>
  <c r="Y1288" i="1" s="1"/>
  <c r="Y1289" i="1" s="1"/>
  <c r="X1287" i="1"/>
  <c r="X1288" i="1" s="1"/>
  <c r="X1289" i="1" s="1"/>
  <c r="W1287" i="1"/>
  <c r="W1288" i="1" s="1"/>
  <c r="W1289" i="1" s="1"/>
  <c r="V1287" i="1"/>
  <c r="V1288" i="1" s="1"/>
  <c r="V1289" i="1" s="1"/>
  <c r="U1287" i="1"/>
  <c r="U1288" i="1" s="1"/>
  <c r="U1289" i="1" s="1"/>
  <c r="T1287" i="1"/>
  <c r="T1288" i="1" s="1"/>
  <c r="T1289" i="1" s="1"/>
  <c r="Y1282" i="1"/>
  <c r="Y1284" i="1" s="1"/>
  <c r="X1282" i="1"/>
  <c r="X1284" i="1" s="1"/>
  <c r="W1282" i="1"/>
  <c r="W1284" i="1" s="1"/>
  <c r="V1282" i="1"/>
  <c r="V1284" i="1" s="1"/>
  <c r="U1282" i="1"/>
  <c r="U1284" i="1" s="1"/>
  <c r="T1282" i="1"/>
  <c r="T1284" i="1" s="1"/>
  <c r="Y1281" i="1"/>
  <c r="Y1283" i="1" s="1"/>
  <c r="Y1286" i="1" s="1"/>
  <c r="X1281" i="1"/>
  <c r="X1283" i="1" s="1"/>
  <c r="X1286" i="1" s="1"/>
  <c r="W1281" i="1"/>
  <c r="W1283" i="1" s="1"/>
  <c r="W1286" i="1" s="1"/>
  <c r="V1281" i="1"/>
  <c r="V1283" i="1" s="1"/>
  <c r="U1281" i="1"/>
  <c r="U1283" i="1" s="1"/>
  <c r="T1281" i="1"/>
  <c r="T1283" i="1" s="1"/>
  <c r="Y1276" i="1"/>
  <c r="Y1278" i="1" s="1"/>
  <c r="X1276" i="1"/>
  <c r="X1278" i="1" s="1"/>
  <c r="W1276" i="1"/>
  <c r="W1278" i="1" s="1"/>
  <c r="V1276" i="1"/>
  <c r="V1278" i="1" s="1"/>
  <c r="U1276" i="1"/>
  <c r="U1278" i="1" s="1"/>
  <c r="T1276" i="1"/>
  <c r="T1278" i="1" s="1"/>
  <c r="Y1275" i="1"/>
  <c r="X1275" i="1"/>
  <c r="W1275" i="1"/>
  <c r="W1277" i="1" s="1"/>
  <c r="W1280" i="1" s="1"/>
  <c r="V1275" i="1"/>
  <c r="U1275" i="1"/>
  <c r="U1277" i="1" s="1"/>
  <c r="U1280" i="1" s="1"/>
  <c r="T1275" i="1"/>
  <c r="Y1272" i="1"/>
  <c r="X1272" i="1"/>
  <c r="W1272" i="1"/>
  <c r="V1272" i="1"/>
  <c r="U1272" i="1"/>
  <c r="T1272" i="1"/>
  <c r="W1271" i="1"/>
  <c r="Y1270" i="1"/>
  <c r="Y1274" i="1" s="1"/>
  <c r="X1270" i="1"/>
  <c r="X1274" i="1" s="1"/>
  <c r="W1270" i="1"/>
  <c r="V1270" i="1"/>
  <c r="U1270" i="1"/>
  <c r="U1274" i="1" s="1"/>
  <c r="T1270" i="1"/>
  <c r="U1271" i="1"/>
  <c r="Y1260" i="1"/>
  <c r="Y1262" i="1" s="1"/>
  <c r="X1260" i="1"/>
  <c r="X1262" i="1" s="1"/>
  <c r="W1260" i="1"/>
  <c r="W1262" i="1" s="1"/>
  <c r="V1260" i="1"/>
  <c r="V1262" i="1" s="1"/>
  <c r="U1260" i="1"/>
  <c r="U1262" i="1" s="1"/>
  <c r="T1260" i="1"/>
  <c r="T1262" i="1" s="1"/>
  <c r="Y1259" i="1"/>
  <c r="X1259" i="1"/>
  <c r="W1259" i="1"/>
  <c r="V1259" i="1"/>
  <c r="U1259" i="1"/>
  <c r="T1259" i="1"/>
  <c r="Y1257" i="1"/>
  <c r="Y1258" i="1" s="1"/>
  <c r="X1257" i="1"/>
  <c r="X1258" i="1" s="1"/>
  <c r="V1257" i="1"/>
  <c r="V1258" i="1" s="1"/>
  <c r="T1257" i="1"/>
  <c r="T1258" i="1" s="1"/>
  <c r="Y1252" i="1"/>
  <c r="Y1255" i="1" s="1"/>
  <c r="X1252" i="1"/>
  <c r="W1252" i="1"/>
  <c r="W1255" i="1" s="1"/>
  <c r="V1252" i="1"/>
  <c r="V1255" i="1" s="1"/>
  <c r="U1252" i="1"/>
  <c r="U1255" i="1" s="1"/>
  <c r="T1252" i="1"/>
  <c r="T1255" i="1" s="1"/>
  <c r="Y1253" i="1"/>
  <c r="X1253" i="1"/>
  <c r="W1253" i="1"/>
  <c r="V1253" i="1"/>
  <c r="U1253" i="1"/>
  <c r="T1253" i="1"/>
  <c r="W1246" i="1"/>
  <c r="U1246" i="1"/>
  <c r="Y1246" i="1"/>
  <c r="T1246" i="1"/>
  <c r="Y1235" i="1"/>
  <c r="Y1238" i="1" s="1"/>
  <c r="X1235" i="1"/>
  <c r="X1238" i="1" s="1"/>
  <c r="W1235" i="1"/>
  <c r="W1238" i="1" s="1"/>
  <c r="V1235" i="1"/>
  <c r="V1238" i="1" s="1"/>
  <c r="U1235" i="1"/>
  <c r="U1238" i="1" s="1"/>
  <c r="T1235" i="1"/>
  <c r="T1238" i="1" s="1"/>
  <c r="Y1234" i="1"/>
  <c r="X1234" i="1"/>
  <c r="W1234" i="1"/>
  <c r="V1234" i="1"/>
  <c r="U1234" i="1"/>
  <c r="T1234" i="1"/>
  <c r="Y1237" i="1"/>
  <c r="X1237" i="1"/>
  <c r="W1237" i="1"/>
  <c r="V1237" i="1"/>
  <c r="U1237" i="1"/>
  <c r="T1237" i="1"/>
  <c r="Y1226" i="1"/>
  <c r="X1226" i="1"/>
  <c r="X1228" i="1" s="1"/>
  <c r="W1226" i="1"/>
  <c r="V1226" i="1"/>
  <c r="V1228" i="1" s="1"/>
  <c r="U1226" i="1"/>
  <c r="U1227" i="1" s="1"/>
  <c r="T1226" i="1"/>
  <c r="Y1214" i="1"/>
  <c r="X1214" i="1"/>
  <c r="W1214" i="1"/>
  <c r="V1214" i="1"/>
  <c r="U1214" i="1"/>
  <c r="T1214" i="1"/>
  <c r="Y1213" i="1"/>
  <c r="X1213" i="1"/>
  <c r="W1213" i="1"/>
  <c r="V1213" i="1"/>
  <c r="U1213" i="1"/>
  <c r="T1213" i="1"/>
  <c r="Y1222" i="1"/>
  <c r="X1222" i="1"/>
  <c r="W1222" i="1"/>
  <c r="V1222" i="1"/>
  <c r="U1222" i="1"/>
  <c r="T1222" i="1"/>
  <c r="Y1211" i="1"/>
  <c r="X1211" i="1"/>
  <c r="W1211" i="1"/>
  <c r="V1211" i="1"/>
  <c r="U1211" i="1"/>
  <c r="T1211" i="1"/>
  <c r="Y1217" i="1"/>
  <c r="X1217" i="1"/>
  <c r="W1217" i="1"/>
  <c r="V1217" i="1"/>
  <c r="U1217" i="1"/>
  <c r="T1217" i="1"/>
  <c r="Y1221" i="1"/>
  <c r="X1221" i="1"/>
  <c r="W1221" i="1"/>
  <c r="V1221" i="1"/>
  <c r="U1221" i="1"/>
  <c r="T1221" i="1"/>
  <c r="Y1189" i="1"/>
  <c r="X1189" i="1"/>
  <c r="W1189" i="1"/>
  <c r="V1189" i="1"/>
  <c r="U1189" i="1"/>
  <c r="T1189" i="1"/>
  <c r="Y1190" i="1"/>
  <c r="X1190" i="1"/>
  <c r="W1190" i="1"/>
  <c r="V1190" i="1"/>
  <c r="U1190" i="1"/>
  <c r="T1190" i="1"/>
  <c r="Y1195" i="1"/>
  <c r="X1195" i="1"/>
  <c r="W1195" i="1"/>
  <c r="V1195" i="1"/>
  <c r="U1195" i="1"/>
  <c r="T1195" i="1"/>
  <c r="Y1194" i="1"/>
  <c r="X1194" i="1"/>
  <c r="W1194" i="1"/>
  <c r="V1194" i="1"/>
  <c r="U1194" i="1"/>
  <c r="T1194" i="1"/>
  <c r="Y1191" i="1"/>
  <c r="X1191" i="1"/>
  <c r="W1191" i="1"/>
  <c r="V1191" i="1"/>
  <c r="U1191" i="1"/>
  <c r="T1191" i="1"/>
  <c r="Y1161" i="1"/>
  <c r="Y1167" i="1" s="1"/>
  <c r="X1161" i="1"/>
  <c r="W1161" i="1"/>
  <c r="W1167" i="1" s="1"/>
  <c r="V1161" i="1"/>
  <c r="V1167" i="1" s="1"/>
  <c r="U1161" i="1"/>
  <c r="T1161" i="1"/>
  <c r="T1167" i="1" s="1"/>
  <c r="Y1160" i="1"/>
  <c r="X1160" i="1"/>
  <c r="W1160" i="1"/>
  <c r="V1160" i="1"/>
  <c r="U1160" i="1"/>
  <c r="T1160" i="1"/>
  <c r="Y1172" i="1"/>
  <c r="X1172" i="1"/>
  <c r="W1172" i="1"/>
  <c r="V1172" i="1"/>
  <c r="U1172" i="1"/>
  <c r="T1172" i="1"/>
  <c r="Y1171" i="1"/>
  <c r="X1171" i="1"/>
  <c r="W1171" i="1"/>
  <c r="V1171" i="1"/>
  <c r="U1171" i="1"/>
  <c r="T1171" i="1"/>
  <c r="Y1168" i="1"/>
  <c r="X1168" i="1"/>
  <c r="W1168" i="1"/>
  <c r="V1168" i="1"/>
  <c r="U1168" i="1"/>
  <c r="T1168" i="1"/>
  <c r="Y1164" i="1"/>
  <c r="X1164" i="1"/>
  <c r="W1164" i="1"/>
  <c r="V1164" i="1"/>
  <c r="U1164" i="1"/>
  <c r="T1164" i="1"/>
  <c r="Y1170" i="1"/>
  <c r="X1170" i="1"/>
  <c r="W1170" i="1"/>
  <c r="V1170" i="1"/>
  <c r="U1170" i="1"/>
  <c r="T1170" i="1"/>
  <c r="Y1127" i="1"/>
  <c r="X1127" i="1"/>
  <c r="W1127" i="1"/>
  <c r="V1127" i="1"/>
  <c r="U1127" i="1"/>
  <c r="T1127" i="1"/>
  <c r="Y1126" i="1"/>
  <c r="X1126" i="1"/>
  <c r="W1126" i="1"/>
  <c r="V1126" i="1"/>
  <c r="U1126" i="1"/>
  <c r="T1126" i="1"/>
  <c r="Y1134" i="1"/>
  <c r="X1134" i="1"/>
  <c r="W1134" i="1"/>
  <c r="V1134" i="1"/>
  <c r="U1134" i="1"/>
  <c r="T1134" i="1"/>
  <c r="Y1130" i="1"/>
  <c r="X1130" i="1"/>
  <c r="W1130" i="1"/>
  <c r="V1130" i="1"/>
  <c r="U1130" i="1"/>
  <c r="T1130" i="1"/>
  <c r="Y1133" i="1"/>
  <c r="X1133" i="1"/>
  <c r="W1133" i="1"/>
  <c r="V1133" i="1"/>
  <c r="U1133" i="1"/>
  <c r="T1133" i="1"/>
  <c r="Y1129" i="1"/>
  <c r="X1129" i="1"/>
  <c r="W1129" i="1"/>
  <c r="V1129" i="1"/>
  <c r="U1129" i="1"/>
  <c r="T1129" i="1"/>
  <c r="Y1101" i="1"/>
  <c r="X1101" i="1"/>
  <c r="W1101" i="1"/>
  <c r="V1101" i="1"/>
  <c r="U1101" i="1"/>
  <c r="T1101" i="1"/>
  <c r="Y1100" i="1"/>
  <c r="X1100" i="1"/>
  <c r="W1100" i="1"/>
  <c r="V1100" i="1"/>
  <c r="U1100" i="1"/>
  <c r="T1100" i="1"/>
  <c r="Y1109" i="1"/>
  <c r="X1109" i="1"/>
  <c r="W1109" i="1"/>
  <c r="V1109" i="1"/>
  <c r="U1109" i="1"/>
  <c r="T1109" i="1"/>
  <c r="Y1112" i="1"/>
  <c r="X1112" i="1"/>
  <c r="W1112" i="1"/>
  <c r="V1112" i="1"/>
  <c r="U1112" i="1"/>
  <c r="T1112" i="1"/>
  <c r="Y1105" i="1"/>
  <c r="X1105" i="1"/>
  <c r="W1105" i="1"/>
  <c r="V1105" i="1"/>
  <c r="U1105" i="1"/>
  <c r="T1105" i="1"/>
  <c r="Y1104" i="1"/>
  <c r="X1104" i="1"/>
  <c r="W1104" i="1"/>
  <c r="V1104" i="1"/>
  <c r="U1104" i="1"/>
  <c r="T1104" i="1"/>
  <c r="Y1103" i="1"/>
  <c r="X1103" i="1"/>
  <c r="W1103" i="1"/>
  <c r="V1103" i="1"/>
  <c r="U1103" i="1"/>
  <c r="T1103" i="1"/>
  <c r="Y1107" i="1"/>
  <c r="X1107" i="1"/>
  <c r="W1107" i="1"/>
  <c r="V1107" i="1"/>
  <c r="U1107" i="1"/>
  <c r="T1107" i="1"/>
  <c r="Y1111" i="1"/>
  <c r="X1111" i="1"/>
  <c r="W1111" i="1"/>
  <c r="V1111" i="1"/>
  <c r="U1111" i="1"/>
  <c r="T1111" i="1"/>
  <c r="Y1110" i="1"/>
  <c r="X1110" i="1"/>
  <c r="W1110" i="1"/>
  <c r="V1110" i="1"/>
  <c r="U1110" i="1"/>
  <c r="T1110" i="1"/>
  <c r="Y1073" i="1"/>
  <c r="Y1078" i="1" s="1"/>
  <c r="X1073" i="1"/>
  <c r="X1078" i="1" s="1"/>
  <c r="W1073" i="1"/>
  <c r="W1078" i="1" s="1"/>
  <c r="V1073" i="1"/>
  <c r="V1078" i="1" s="1"/>
  <c r="U1073" i="1"/>
  <c r="U1078" i="1" s="1"/>
  <c r="T1073" i="1"/>
  <c r="T1078" i="1" s="1"/>
  <c r="Y1072" i="1"/>
  <c r="X1072" i="1"/>
  <c r="W1072" i="1"/>
  <c r="V1072" i="1"/>
  <c r="U1072" i="1"/>
  <c r="T1072" i="1"/>
  <c r="Y1077" i="1"/>
  <c r="X1077" i="1"/>
  <c r="W1077" i="1"/>
  <c r="V1077" i="1"/>
  <c r="U1077" i="1"/>
  <c r="T1077" i="1"/>
  <c r="Y1080" i="1"/>
  <c r="X1080" i="1"/>
  <c r="W1080" i="1"/>
  <c r="V1080" i="1"/>
  <c r="U1080" i="1"/>
  <c r="T1080" i="1"/>
  <c r="Y1079" i="1"/>
  <c r="X1079" i="1"/>
  <c r="W1079" i="1"/>
  <c r="V1079" i="1"/>
  <c r="U1079" i="1"/>
  <c r="T1079" i="1"/>
  <c r="Y1057" i="1"/>
  <c r="X1057" i="1"/>
  <c r="W1057" i="1"/>
  <c r="V1057" i="1"/>
  <c r="U1057" i="1"/>
  <c r="T1057" i="1"/>
  <c r="Y1053" i="1"/>
  <c r="U1053" i="1"/>
  <c r="Y1056" i="1"/>
  <c r="X1056" i="1"/>
  <c r="W1056" i="1"/>
  <c r="V1056" i="1"/>
  <c r="U1056" i="1"/>
  <c r="T1056" i="1"/>
  <c r="W1053" i="1"/>
  <c r="V1053" i="1"/>
  <c r="Y1029" i="1"/>
  <c r="Y1034" i="1" s="1"/>
  <c r="X1029" i="1"/>
  <c r="X1034" i="1" s="1"/>
  <c r="W1029" i="1"/>
  <c r="W1034" i="1" s="1"/>
  <c r="V1029" i="1"/>
  <c r="V1034" i="1" s="1"/>
  <c r="U1029" i="1"/>
  <c r="U1034" i="1" s="1"/>
  <c r="T1029" i="1"/>
  <c r="T1034" i="1" s="1"/>
  <c r="Y1028" i="1"/>
  <c r="X1028" i="1"/>
  <c r="W1028" i="1"/>
  <c r="V1028" i="1"/>
  <c r="U1028" i="1"/>
  <c r="T1028" i="1"/>
  <c r="Y1025" i="1"/>
  <c r="Y1033" i="1" s="1"/>
  <c r="X1025" i="1"/>
  <c r="X1033" i="1" s="1"/>
  <c r="W1025" i="1"/>
  <c r="W1033" i="1" s="1"/>
  <c r="V1025" i="1"/>
  <c r="V1033" i="1" s="1"/>
  <c r="U1025" i="1"/>
  <c r="U1033" i="1" s="1"/>
  <c r="T1025" i="1"/>
  <c r="T1033" i="1" s="1"/>
  <c r="Y1036" i="1"/>
  <c r="X1036" i="1"/>
  <c r="W1036" i="1"/>
  <c r="V1036" i="1"/>
  <c r="U1036" i="1"/>
  <c r="T1036" i="1"/>
  <c r="Y1035" i="1"/>
  <c r="X1035" i="1"/>
  <c r="W1035" i="1"/>
  <c r="V1035" i="1"/>
  <c r="U1035" i="1"/>
  <c r="T1035" i="1"/>
  <c r="T49" i="1"/>
  <c r="T1434" i="1" l="1"/>
  <c r="X1434" i="1"/>
  <c r="U1434" i="1"/>
  <c r="Y1434" i="1"/>
  <c r="V1434" i="1"/>
  <c r="W1434" i="1"/>
  <c r="T1220" i="1"/>
  <c r="T1433" i="1"/>
  <c r="V1220" i="1"/>
  <c r="V1433" i="1"/>
  <c r="W1220" i="1"/>
  <c r="W1433" i="1"/>
  <c r="X1220" i="1"/>
  <c r="X1433" i="1"/>
  <c r="U1220" i="1"/>
  <c r="U1433" i="1"/>
  <c r="Y1220" i="1"/>
  <c r="Y1433" i="1"/>
  <c r="T1261" i="1"/>
  <c r="T1263" i="1" s="1"/>
  <c r="T1432" i="1"/>
  <c r="X1261" i="1"/>
  <c r="X1264" i="1" s="1"/>
  <c r="X1442" i="1" s="1"/>
  <c r="X1432" i="1"/>
  <c r="U1261" i="1"/>
  <c r="U1264" i="1" s="1"/>
  <c r="U1442" i="1" s="1"/>
  <c r="Y1261" i="1"/>
  <c r="Y1263" i="1" s="1"/>
  <c r="Y1432" i="1"/>
  <c r="V1261" i="1"/>
  <c r="V1264" i="1" s="1"/>
  <c r="V1432" i="1"/>
  <c r="W1261" i="1"/>
  <c r="W1263" i="1" s="1"/>
  <c r="Y1277" i="1"/>
  <c r="Y1280" i="1" s="1"/>
  <c r="Y1443" i="1" s="1"/>
  <c r="Y1429" i="1"/>
  <c r="T1277" i="1"/>
  <c r="T1280" i="1" s="1"/>
  <c r="T1429" i="1"/>
  <c r="X1277" i="1"/>
  <c r="X1279" i="1" s="1"/>
  <c r="X1429" i="1"/>
  <c r="V1277" i="1"/>
  <c r="V1279" i="1" s="1"/>
  <c r="V1429" i="1"/>
  <c r="U1167" i="1"/>
  <c r="T1342" i="1"/>
  <c r="Y1271" i="1"/>
  <c r="Y1273" i="1" s="1"/>
  <c r="X1167" i="1"/>
  <c r="Y1245" i="1"/>
  <c r="Y1248" i="1" s="1"/>
  <c r="Y1441" i="1" s="1"/>
  <c r="X1271" i="1"/>
  <c r="X1273" i="1" s="1"/>
  <c r="X1342" i="1"/>
  <c r="T1271" i="1"/>
  <c r="T1273" i="1" s="1"/>
  <c r="V1052" i="1"/>
  <c r="V1059" i="1" s="1"/>
  <c r="W1052" i="1"/>
  <c r="W1059" i="1" s="1"/>
  <c r="T1052" i="1"/>
  <c r="X1052" i="1"/>
  <c r="U1052" i="1"/>
  <c r="Y1052" i="1"/>
  <c r="V1342" i="1"/>
  <c r="U1342" i="1"/>
  <c r="Y1342" i="1"/>
  <c r="X1246" i="1"/>
  <c r="T1053" i="1"/>
  <c r="X1053" i="1"/>
  <c r="W1342" i="1"/>
  <c r="V1271" i="1"/>
  <c r="V1273" i="1" s="1"/>
  <c r="Y1192" i="1"/>
  <c r="V1031" i="1"/>
  <c r="T1074" i="1"/>
  <c r="T1075" i="1"/>
  <c r="X1075" i="1"/>
  <c r="X1245" i="1"/>
  <c r="X1248" i="1" s="1"/>
  <c r="V1246" i="1"/>
  <c r="V1030" i="1"/>
  <c r="T1031" i="1"/>
  <c r="X1031" i="1"/>
  <c r="X1074" i="1"/>
  <c r="V1075" i="1"/>
  <c r="V1074" i="1"/>
  <c r="U1075" i="1"/>
  <c r="Y1075" i="1"/>
  <c r="T1319" i="1"/>
  <c r="T1323" i="1" s="1"/>
  <c r="Y1074" i="1"/>
  <c r="W1075" i="1"/>
  <c r="T1245" i="1"/>
  <c r="T1247" i="1" s="1"/>
  <c r="W1031" i="1"/>
  <c r="V1245" i="1"/>
  <c r="V1248" i="1" s="1"/>
  <c r="V1441" i="1" s="1"/>
  <c r="W1192" i="1"/>
  <c r="U1031" i="1"/>
  <c r="Y1031" i="1"/>
  <c r="V1192" i="1"/>
  <c r="V1319" i="1"/>
  <c r="V1323" i="1" s="1"/>
  <c r="U1228" i="1"/>
  <c r="U1192" i="1"/>
  <c r="U1356" i="1"/>
  <c r="U1359" i="1" s="1"/>
  <c r="Y1356" i="1"/>
  <c r="Y1358" i="1" s="1"/>
  <c r="W1371" i="1"/>
  <c r="W1378" i="1" s="1"/>
  <c r="T1192" i="1"/>
  <c r="X1192" i="1"/>
  <c r="W1076" i="1"/>
  <c r="U1108" i="1"/>
  <c r="V1371" i="1"/>
  <c r="V1378" i="1" s="1"/>
  <c r="U1102" i="1"/>
  <c r="U1114" i="1" s="1"/>
  <c r="Y1102" i="1"/>
  <c r="Y1114" i="1" s="1"/>
  <c r="U1106" i="1"/>
  <c r="Y1106" i="1"/>
  <c r="W1108" i="1"/>
  <c r="Y1108" i="1"/>
  <c r="U1197" i="1"/>
  <c r="Y1197" i="1"/>
  <c r="W1193" i="1"/>
  <c r="T1215" i="1"/>
  <c r="X1215" i="1"/>
  <c r="V1216" i="1"/>
  <c r="T1218" i="1"/>
  <c r="X1218" i="1"/>
  <c r="V1219" i="1"/>
  <c r="V1218" i="1"/>
  <c r="T1216" i="1"/>
  <c r="X1216" i="1"/>
  <c r="T1219" i="1"/>
  <c r="X1219" i="1"/>
  <c r="U1407" i="1"/>
  <c r="T1032" i="1"/>
  <c r="X1032" i="1"/>
  <c r="W1054" i="1"/>
  <c r="U1054" i="1"/>
  <c r="Y1054" i="1"/>
  <c r="T1131" i="1"/>
  <c r="X1131" i="1"/>
  <c r="V1131" i="1"/>
  <c r="V1132" i="1"/>
  <c r="T1132" i="1"/>
  <c r="W1215" i="1"/>
  <c r="W1218" i="1"/>
  <c r="U1218" i="1"/>
  <c r="W1216" i="1"/>
  <c r="W1304" i="1"/>
  <c r="W1313" i="1" s="1"/>
  <c r="W1444" i="1" s="1"/>
  <c r="U1307" i="1"/>
  <c r="Y1307" i="1"/>
  <c r="V1393" i="1"/>
  <c r="V1197" i="1"/>
  <c r="T1193" i="1"/>
  <c r="T1304" i="1"/>
  <c r="T1313" i="1" s="1"/>
  <c r="T1444" i="1" s="1"/>
  <c r="X1304" i="1"/>
  <c r="V1307" i="1"/>
  <c r="V1304" i="1"/>
  <c r="V1313" i="1" s="1"/>
  <c r="V1444" i="1" s="1"/>
  <c r="W1032" i="1"/>
  <c r="V1076" i="1"/>
  <c r="V1254" i="1"/>
  <c r="W1407" i="1"/>
  <c r="X1128" i="1"/>
  <c r="Y1324" i="1"/>
  <c r="X1343" i="1"/>
  <c r="W1106" i="1"/>
  <c r="U1128" i="1"/>
  <c r="U1136" i="1" s="1"/>
  <c r="Y1128" i="1"/>
  <c r="Y1136" i="1" s="1"/>
  <c r="U1131" i="1"/>
  <c r="Y1131" i="1"/>
  <c r="W1131" i="1"/>
  <c r="W1128" i="1"/>
  <c r="W1136" i="1" s="1"/>
  <c r="W1132" i="1"/>
  <c r="U1132" i="1"/>
  <c r="Y1132" i="1"/>
  <c r="Y1162" i="1"/>
  <c r="U1165" i="1"/>
  <c r="Y1165" i="1"/>
  <c r="Y1163" i="1"/>
  <c r="W1236" i="1"/>
  <c r="W1240" i="1" s="1"/>
  <c r="W1254" i="1"/>
  <c r="X1345" i="1"/>
  <c r="V1343" i="1"/>
  <c r="T1346" i="1"/>
  <c r="X1346" i="1"/>
  <c r="T1348" i="1"/>
  <c r="X1348" i="1"/>
  <c r="W1356" i="1"/>
  <c r="W1359" i="1" s="1"/>
  <c r="U1394" i="1"/>
  <c r="U1076" i="1"/>
  <c r="Y1076" i="1"/>
  <c r="V1162" i="1"/>
  <c r="X1163" i="1"/>
  <c r="V1165" i="1"/>
  <c r="T1169" i="1"/>
  <c r="X1169" i="1"/>
  <c r="V1166" i="1"/>
  <c r="T1162" i="1"/>
  <c r="X1162" i="1"/>
  <c r="V1163" i="1"/>
  <c r="V1169" i="1"/>
  <c r="T1236" i="1"/>
  <c r="T1240" i="1" s="1"/>
  <c r="X1236" i="1"/>
  <c r="X1240" i="1" s="1"/>
  <c r="X1440" i="1" s="1"/>
  <c r="T1356" i="1"/>
  <c r="T1359" i="1" s="1"/>
  <c r="X1356" i="1"/>
  <c r="X1359" i="1" s="1"/>
  <c r="U1371" i="1"/>
  <c r="Y1371" i="1"/>
  <c r="W1228" i="1"/>
  <c r="W1227" i="1"/>
  <c r="W1343" i="1"/>
  <c r="Y1032" i="1"/>
  <c r="T1165" i="1"/>
  <c r="T1166" i="1"/>
  <c r="X1166" i="1"/>
  <c r="V1215" i="1"/>
  <c r="V1236" i="1"/>
  <c r="V1240" i="1" s="1"/>
  <c r="V1440" i="1" s="1"/>
  <c r="W1273" i="1"/>
  <c r="V1387" i="1"/>
  <c r="V1422" i="1" s="1"/>
  <c r="X1076" i="1"/>
  <c r="U1236" i="1"/>
  <c r="U1239" i="1" s="1"/>
  <c r="U1415" i="1" s="1"/>
  <c r="U1273" i="1"/>
  <c r="U1032" i="1"/>
  <c r="V1032" i="1"/>
  <c r="V1054" i="1"/>
  <c r="T1054" i="1"/>
  <c r="X1054" i="1"/>
  <c r="T1076" i="1"/>
  <c r="Y1169" i="1"/>
  <c r="X1197" i="1"/>
  <c r="V1193" i="1"/>
  <c r="Y1236" i="1"/>
  <c r="Y1240" i="1" s="1"/>
  <c r="T1307" i="1"/>
  <c r="X1307" i="1"/>
  <c r="Y1399" i="1"/>
  <c r="T1387" i="1"/>
  <c r="T1422" i="1" s="1"/>
  <c r="W1102" i="1"/>
  <c r="W1114" i="1" s="1"/>
  <c r="T1197" i="1"/>
  <c r="X1193" i="1"/>
  <c r="Y1254" i="1"/>
  <c r="W1345" i="1"/>
  <c r="U1346" i="1"/>
  <c r="W1346" i="1"/>
  <c r="W1348" i="1"/>
  <c r="T1371" i="1"/>
  <c r="T1378" i="1" s="1"/>
  <c r="X1371" i="1"/>
  <c r="X1378" i="1" s="1"/>
  <c r="V1102" i="1"/>
  <c r="V1114" i="1" s="1"/>
  <c r="V1106" i="1"/>
  <c r="T1108" i="1"/>
  <c r="X1108" i="1"/>
  <c r="T1102" i="1"/>
  <c r="T1114" i="1" s="1"/>
  <c r="X1102" i="1"/>
  <c r="X1114" i="1" s="1"/>
  <c r="T1106" i="1"/>
  <c r="X1106" i="1"/>
  <c r="V1128" i="1"/>
  <c r="T1128" i="1"/>
  <c r="X1132" i="1"/>
  <c r="W1197" i="1"/>
  <c r="U1193" i="1"/>
  <c r="Y1193" i="1"/>
  <c r="U1215" i="1"/>
  <c r="Y1215" i="1"/>
  <c r="Y1218" i="1"/>
  <c r="W1219" i="1"/>
  <c r="U1216" i="1"/>
  <c r="Y1216" i="1"/>
  <c r="U1219" i="1"/>
  <c r="Y1219" i="1"/>
  <c r="U1304" i="1"/>
  <c r="U1313" i="1" s="1"/>
  <c r="U1444" i="1" s="1"/>
  <c r="Y1304" i="1"/>
  <c r="Y1313" i="1" s="1"/>
  <c r="Y1444" i="1" s="1"/>
  <c r="T1343" i="1"/>
  <c r="T1345" i="1"/>
  <c r="V1346" i="1"/>
  <c r="X1399" i="1"/>
  <c r="X1407" i="1"/>
  <c r="X1255" i="1"/>
  <c r="X1254" i="1"/>
  <c r="T1274" i="1"/>
  <c r="T1286" i="1"/>
  <c r="T1285" i="1"/>
  <c r="T1228" i="1"/>
  <c r="T1227" i="1"/>
  <c r="T1254" i="1"/>
  <c r="U1286" i="1"/>
  <c r="U1443" i="1" s="1"/>
  <c r="U1285" i="1"/>
  <c r="V1274" i="1"/>
  <c r="V1286" i="1"/>
  <c r="V1285" i="1"/>
  <c r="X1324" i="1"/>
  <c r="X1323" i="1"/>
  <c r="T1030" i="1"/>
  <c r="X1030" i="1"/>
  <c r="W1165" i="1"/>
  <c r="U1166" i="1"/>
  <c r="Y1166" i="1"/>
  <c r="Y1227" i="1"/>
  <c r="Y1228" i="1"/>
  <c r="W1274" i="1"/>
  <c r="X1285" i="1"/>
  <c r="U1343" i="1"/>
  <c r="Y1343" i="1"/>
  <c r="U1345" i="1"/>
  <c r="Y1345" i="1"/>
  <c r="W1388" i="1"/>
  <c r="W1446" i="1" s="1"/>
  <c r="W1387" i="1"/>
  <c r="W1422" i="1" s="1"/>
  <c r="X1394" i="1"/>
  <c r="X1447" i="1" s="1"/>
  <c r="X1393" i="1"/>
  <c r="V1394" i="1"/>
  <c r="V1447" i="1" s="1"/>
  <c r="V1108" i="1"/>
  <c r="X1165" i="1"/>
  <c r="T1163" i="1"/>
  <c r="V1227" i="1"/>
  <c r="W1279" i="1"/>
  <c r="U1279" i="1"/>
  <c r="Y1285" i="1"/>
  <c r="W1307" i="1"/>
  <c r="V1345" i="1"/>
  <c r="V1356" i="1"/>
  <c r="U1387" i="1"/>
  <c r="U1422" i="1" s="1"/>
  <c r="Y1387" i="1"/>
  <c r="Y1422" i="1" s="1"/>
  <c r="Y1388" i="1"/>
  <c r="Y1446" i="1" s="1"/>
  <c r="X1387" i="1"/>
  <c r="X1422" i="1" s="1"/>
  <c r="T1399" i="1"/>
  <c r="W1400" i="1"/>
  <c r="W1399" i="1"/>
  <c r="V1399" i="1"/>
  <c r="T1407" i="1"/>
  <c r="X1227" i="1"/>
  <c r="T1394" i="1"/>
  <c r="T1447" i="1" s="1"/>
  <c r="T1393" i="1"/>
  <c r="W1394" i="1"/>
  <c r="W1393" i="1"/>
  <c r="U1030" i="1"/>
  <c r="Y1030" i="1"/>
  <c r="W1166" i="1"/>
  <c r="U1254" i="1"/>
  <c r="W1443" i="1"/>
  <c r="W1285" i="1"/>
  <c r="Y1323" i="1"/>
  <c r="V1348" i="1"/>
  <c r="V1407" i="1"/>
  <c r="U1399" i="1"/>
  <c r="U1400" i="1"/>
  <c r="Y1346" i="1"/>
  <c r="U1348" i="1"/>
  <c r="Y1348" i="1"/>
  <c r="Y1407" i="1"/>
  <c r="U1393" i="1"/>
  <c r="Y1393" i="1"/>
  <c r="Y1394" i="1"/>
  <c r="Y1447" i="1" s="1"/>
  <c r="T808" i="1"/>
  <c r="T681" i="1"/>
  <c r="T679" i="1"/>
  <c r="T677" i="1"/>
  <c r="T672" i="1"/>
  <c r="T669" i="1"/>
  <c r="T662" i="1"/>
  <c r="T655" i="1"/>
  <c r="T644" i="1"/>
  <c r="T631" i="1"/>
  <c r="T624" i="1"/>
  <c r="T617" i="1"/>
  <c r="T609" i="1"/>
  <c r="T601" i="1"/>
  <c r="T564" i="1"/>
  <c r="T1264" i="1" l="1"/>
  <c r="T1442" i="1" s="1"/>
  <c r="V1263" i="1"/>
  <c r="V1417" i="1" s="1"/>
  <c r="Y1264" i="1"/>
  <c r="Y1442" i="1" s="1"/>
  <c r="W1264" i="1"/>
  <c r="W1442" i="1" s="1"/>
  <c r="X1280" i="1"/>
  <c r="X1443" i="1" s="1"/>
  <c r="U1263" i="1"/>
  <c r="U1417" i="1" s="1"/>
  <c r="Y1279" i="1"/>
  <c r="Y1418" i="1" s="1"/>
  <c r="V1442" i="1"/>
  <c r="X1263" i="1"/>
  <c r="X1417" i="1" s="1"/>
  <c r="V1280" i="1"/>
  <c r="V1443" i="1" s="1"/>
  <c r="T1279" i="1"/>
  <c r="T1418" i="1" s="1"/>
  <c r="U1224" i="1"/>
  <c r="T1352" i="1"/>
  <c r="T1411" i="1"/>
  <c r="Y1425" i="1"/>
  <c r="Y1426" i="1" s="1"/>
  <c r="W1425" i="1"/>
  <c r="W1426" i="1" s="1"/>
  <c r="U1425" i="1"/>
  <c r="U1426" i="1" s="1"/>
  <c r="V1425" i="1"/>
  <c r="V1426" i="1" s="1"/>
  <c r="T1425" i="1"/>
  <c r="T1426" i="1" s="1"/>
  <c r="X1425" i="1"/>
  <c r="X1426" i="1" s="1"/>
  <c r="Y1411" i="1"/>
  <c r="X1411" i="1"/>
  <c r="V1411" i="1"/>
  <c r="Y1247" i="1"/>
  <c r="Y1416" i="1" s="1"/>
  <c r="X1352" i="1"/>
  <c r="X1445" i="1" s="1"/>
  <c r="V1058" i="1"/>
  <c r="Y1058" i="1"/>
  <c r="Y1352" i="1"/>
  <c r="X1059" i="1"/>
  <c r="W1058" i="1"/>
  <c r="T1058" i="1"/>
  <c r="U1352" i="1"/>
  <c r="U1058" i="1"/>
  <c r="X1058" i="1"/>
  <c r="V1352" i="1"/>
  <c r="W1352" i="1"/>
  <c r="V1082" i="1"/>
  <c r="T1081" i="1"/>
  <c r="T1082" i="1"/>
  <c r="X1081" i="1"/>
  <c r="V1081" i="1"/>
  <c r="X1082" i="1"/>
  <c r="V1038" i="1"/>
  <c r="W1312" i="1"/>
  <c r="W1420" i="1" s="1"/>
  <c r="X1358" i="1"/>
  <c r="X1247" i="1"/>
  <c r="X1416" i="1" s="1"/>
  <c r="V1037" i="1"/>
  <c r="T1248" i="1"/>
  <c r="T1441" i="1" s="1"/>
  <c r="Y1082" i="1"/>
  <c r="Y1081" i="1"/>
  <c r="T1324" i="1"/>
  <c r="V1247" i="1"/>
  <c r="V1416" i="1" s="1"/>
  <c r="U1196" i="1"/>
  <c r="T1224" i="1"/>
  <c r="T1174" i="1"/>
  <c r="V1174" i="1"/>
  <c r="V1324" i="1"/>
  <c r="Y1196" i="1"/>
  <c r="Y1359" i="1"/>
  <c r="T1135" i="1"/>
  <c r="Y1239" i="1"/>
  <c r="Y1415" i="1" s="1"/>
  <c r="Y1113" i="1"/>
  <c r="Y1059" i="1"/>
  <c r="T1358" i="1"/>
  <c r="Y1440" i="1"/>
  <c r="V1377" i="1"/>
  <c r="X1312" i="1"/>
  <c r="X1420" i="1" s="1"/>
  <c r="W1224" i="1"/>
  <c r="T1223" i="1"/>
  <c r="X1223" i="1"/>
  <c r="U1113" i="1"/>
  <c r="U1447" i="1"/>
  <c r="V1423" i="1"/>
  <c r="X1224" i="1"/>
  <c r="T1312" i="1"/>
  <c r="T1420" i="1" s="1"/>
  <c r="U1358" i="1"/>
  <c r="U1240" i="1"/>
  <c r="U1440" i="1" s="1"/>
  <c r="W1377" i="1"/>
  <c r="U1312" i="1"/>
  <c r="U1420" i="1" s="1"/>
  <c r="W1223" i="1"/>
  <c r="X1377" i="1"/>
  <c r="W1351" i="1"/>
  <c r="X1313" i="1"/>
  <c r="X1444" i="1" s="1"/>
  <c r="W1358" i="1"/>
  <c r="U1377" i="1"/>
  <c r="X1351" i="1"/>
  <c r="U1059" i="1"/>
  <c r="V1223" i="1"/>
  <c r="V1224" i="1"/>
  <c r="V1135" i="1"/>
  <c r="U1223" i="1"/>
  <c r="W1113" i="1"/>
  <c r="V1196" i="1"/>
  <c r="Y1377" i="1"/>
  <c r="X1174" i="1"/>
  <c r="Y1135" i="1"/>
  <c r="W1135" i="1"/>
  <c r="X1135" i="1"/>
  <c r="T1351" i="1"/>
  <c r="X1196" i="1"/>
  <c r="V1312" i="1"/>
  <c r="V1420" i="1" s="1"/>
  <c r="T1377" i="1"/>
  <c r="X1239" i="1"/>
  <c r="X1415" i="1" s="1"/>
  <c r="Y1378" i="1"/>
  <c r="U1418" i="1"/>
  <c r="X1136" i="1"/>
  <c r="W1417" i="1"/>
  <c r="X1113" i="1"/>
  <c r="V1173" i="1"/>
  <c r="X1173" i="1"/>
  <c r="Y1173" i="1"/>
  <c r="U1135" i="1"/>
  <c r="W1440" i="1"/>
  <c r="U1378" i="1"/>
  <c r="X1435" i="1"/>
  <c r="U1351" i="1"/>
  <c r="V1351" i="1"/>
  <c r="T1136" i="1"/>
  <c r="T1239" i="1"/>
  <c r="T1415" i="1" s="1"/>
  <c r="T1059" i="1"/>
  <c r="X1441" i="1"/>
  <c r="Y1224" i="1"/>
  <c r="Y1174" i="1"/>
  <c r="W1239" i="1"/>
  <c r="W1415" i="1" s="1"/>
  <c r="Y1423" i="1"/>
  <c r="Y1223" i="1"/>
  <c r="W1196" i="1"/>
  <c r="T1196" i="1"/>
  <c r="T1113" i="1"/>
  <c r="V1239" i="1"/>
  <c r="V1415" i="1" s="1"/>
  <c r="U1423" i="1"/>
  <c r="Y1417" i="1"/>
  <c r="V1113" i="1"/>
  <c r="T1435" i="1"/>
  <c r="X1423" i="1"/>
  <c r="Y1351" i="1"/>
  <c r="V1136" i="1"/>
  <c r="Y1312" i="1"/>
  <c r="Y1420" i="1" s="1"/>
  <c r="X1418" i="1"/>
  <c r="W1423" i="1"/>
  <c r="U1037" i="1"/>
  <c r="U1038" i="1"/>
  <c r="T1037" i="1"/>
  <c r="T1038" i="1"/>
  <c r="T1173" i="1"/>
  <c r="T1423" i="1"/>
  <c r="V1435" i="1"/>
  <c r="T1417" i="1"/>
  <c r="T1443" i="1"/>
  <c r="Y1037" i="1"/>
  <c r="Y1038" i="1"/>
  <c r="Y1435" i="1"/>
  <c r="W1447" i="1"/>
  <c r="V1359" i="1"/>
  <c r="V1358" i="1"/>
  <c r="W1418" i="1"/>
  <c r="X1037" i="1"/>
  <c r="X1038" i="1"/>
  <c r="T1440" i="1"/>
  <c r="V1418" i="1"/>
  <c r="T1416" i="1"/>
  <c r="T415" i="1"/>
  <c r="T464" i="1"/>
  <c r="T476" i="1"/>
  <c r="T487" i="1"/>
  <c r="T403" i="1" s="1"/>
  <c r="T492" i="1"/>
  <c r="Y991" i="1"/>
  <c r="Y964" i="1" s="1"/>
  <c r="Y968" i="1" s="1"/>
  <c r="X991" i="1"/>
  <c r="X964" i="1" s="1"/>
  <c r="X968" i="1" s="1"/>
  <c r="W991" i="1"/>
  <c r="W964" i="1" s="1"/>
  <c r="W968" i="1" s="1"/>
  <c r="V991" i="1"/>
  <c r="V964" i="1" s="1"/>
  <c r="V968" i="1" s="1"/>
  <c r="U991" i="1"/>
  <c r="U964" i="1" s="1"/>
  <c r="U968" i="1" s="1"/>
  <c r="T991" i="1"/>
  <c r="T964" i="1" s="1"/>
  <c r="T968" i="1" s="1"/>
  <c r="Y970" i="1"/>
  <c r="Y963" i="1" s="1"/>
  <c r="Y965" i="1" s="1"/>
  <c r="X970" i="1"/>
  <c r="X963" i="1" s="1"/>
  <c r="X965" i="1" s="1"/>
  <c r="W970" i="1"/>
  <c r="W963" i="1" s="1"/>
  <c r="W965" i="1" s="1"/>
  <c r="V970" i="1"/>
  <c r="V963" i="1" s="1"/>
  <c r="V965" i="1" s="1"/>
  <c r="U970" i="1"/>
  <c r="T970" i="1"/>
  <c r="T963" i="1" s="1"/>
  <c r="T965" i="1" s="1"/>
  <c r="Y956" i="1"/>
  <c r="X956" i="1"/>
  <c r="W956" i="1"/>
  <c r="V956" i="1"/>
  <c r="U956" i="1"/>
  <c r="T956" i="1"/>
  <c r="Y952" i="1"/>
  <c r="X952" i="1"/>
  <c r="W952" i="1"/>
  <c r="V952" i="1"/>
  <c r="U952" i="1"/>
  <c r="T952" i="1"/>
  <c r="Y948" i="1"/>
  <c r="X948" i="1"/>
  <c r="W948" i="1"/>
  <c r="V948" i="1"/>
  <c r="U948" i="1"/>
  <c r="T948" i="1"/>
  <c r="Y943" i="1"/>
  <c r="Y700" i="1" s="1"/>
  <c r="X943" i="1"/>
  <c r="X700" i="1" s="1"/>
  <c r="W943" i="1"/>
  <c r="W700" i="1" s="1"/>
  <c r="V943" i="1"/>
  <c r="V700" i="1" s="1"/>
  <c r="U943" i="1"/>
  <c r="U700" i="1" s="1"/>
  <c r="T943" i="1"/>
  <c r="T700" i="1" s="1"/>
  <c r="Y938" i="1"/>
  <c r="X938" i="1"/>
  <c r="W938" i="1"/>
  <c r="V938" i="1"/>
  <c r="U938" i="1"/>
  <c r="T938" i="1"/>
  <c r="Y935" i="1"/>
  <c r="Y699" i="1" s="1"/>
  <c r="Y17" i="1" s="1"/>
  <c r="X935" i="1"/>
  <c r="X699" i="1" s="1"/>
  <c r="X17" i="1" s="1"/>
  <c r="W935" i="1"/>
  <c r="W699" i="1" s="1"/>
  <c r="W17" i="1" s="1"/>
  <c r="V935" i="1"/>
  <c r="V699" i="1" s="1"/>
  <c r="V17" i="1" s="1"/>
  <c r="U935" i="1"/>
  <c r="U699" i="1" s="1"/>
  <c r="U17" i="1" s="1"/>
  <c r="T935" i="1"/>
  <c r="T699" i="1" s="1"/>
  <c r="T17" i="1" s="1"/>
  <c r="Y932" i="1"/>
  <c r="X932" i="1"/>
  <c r="W932" i="1"/>
  <c r="V932" i="1"/>
  <c r="U932" i="1"/>
  <c r="T932" i="1"/>
  <c r="Y930" i="1"/>
  <c r="Y695" i="1" s="1"/>
  <c r="Y12" i="1" s="1"/>
  <c r="X930" i="1"/>
  <c r="X695" i="1" s="1"/>
  <c r="X12" i="1" s="1"/>
  <c r="W930" i="1"/>
  <c r="W695" i="1" s="1"/>
  <c r="W12" i="1" s="1"/>
  <c r="V930" i="1"/>
  <c r="V695" i="1" s="1"/>
  <c r="V12" i="1" s="1"/>
  <c r="U930" i="1"/>
  <c r="U695" i="1" s="1"/>
  <c r="U12" i="1" s="1"/>
  <c r="T930" i="1"/>
  <c r="T695" i="1" s="1"/>
  <c r="T12" i="1" s="1"/>
  <c r="Y926" i="1"/>
  <c r="X926" i="1"/>
  <c r="W926" i="1"/>
  <c r="V926" i="1"/>
  <c r="U926" i="1"/>
  <c r="T926" i="1"/>
  <c r="Y917" i="1"/>
  <c r="X917" i="1"/>
  <c r="W917" i="1"/>
  <c r="V917" i="1"/>
  <c r="U917" i="1"/>
  <c r="T917" i="1"/>
  <c r="Y900" i="1"/>
  <c r="Y702" i="1" s="1"/>
  <c r="Y6" i="1" s="1"/>
  <c r="X900" i="1"/>
  <c r="X702" i="1" s="1"/>
  <c r="X6" i="1" s="1"/>
  <c r="W900" i="1"/>
  <c r="W702" i="1" s="1"/>
  <c r="W6" i="1" s="1"/>
  <c r="V900" i="1"/>
  <c r="V702" i="1" s="1"/>
  <c r="V6" i="1" s="1"/>
  <c r="U900" i="1"/>
  <c r="U702" i="1" s="1"/>
  <c r="U6" i="1" s="1"/>
  <c r="T900" i="1"/>
  <c r="T702" i="1" s="1"/>
  <c r="T6" i="1" s="1"/>
  <c r="Y883" i="1"/>
  <c r="Y694" i="1" s="1"/>
  <c r="Y5" i="1" s="1"/>
  <c r="X883" i="1"/>
  <c r="X694" i="1" s="1"/>
  <c r="X5" i="1" s="1"/>
  <c r="W883" i="1"/>
  <c r="W694" i="1" s="1"/>
  <c r="W5" i="1" s="1"/>
  <c r="V883" i="1"/>
  <c r="V694" i="1" s="1"/>
  <c r="V5" i="1" s="1"/>
  <c r="U883" i="1"/>
  <c r="U694" i="1" s="1"/>
  <c r="U5" i="1" s="1"/>
  <c r="T883" i="1"/>
  <c r="T694" i="1" s="1"/>
  <c r="T5" i="1" s="1"/>
  <c r="Y880" i="1"/>
  <c r="Y697" i="1" s="1"/>
  <c r="X880" i="1"/>
  <c r="X697" i="1" s="1"/>
  <c r="W880" i="1"/>
  <c r="W697" i="1" s="1"/>
  <c r="V880" i="1"/>
  <c r="V697" i="1" s="1"/>
  <c r="U880" i="1"/>
  <c r="U697" i="1" s="1"/>
  <c r="T880" i="1"/>
  <c r="T697" i="1" s="1"/>
  <c r="Y875" i="1"/>
  <c r="X875" i="1"/>
  <c r="W875" i="1"/>
  <c r="V875" i="1"/>
  <c r="U875" i="1"/>
  <c r="T875" i="1"/>
  <c r="Y864" i="1"/>
  <c r="X864" i="1"/>
  <c r="W864" i="1"/>
  <c r="V864" i="1"/>
  <c r="U864" i="1"/>
  <c r="T864" i="1"/>
  <c r="Y860" i="1"/>
  <c r="X860" i="1"/>
  <c r="W860" i="1"/>
  <c r="V860" i="1"/>
  <c r="U860" i="1"/>
  <c r="T860" i="1"/>
  <c r="Y845" i="1"/>
  <c r="X845" i="1"/>
  <c r="W845" i="1"/>
  <c r="V845" i="1"/>
  <c r="U845" i="1"/>
  <c r="T845" i="1"/>
  <c r="Y840" i="1"/>
  <c r="X840" i="1"/>
  <c r="W840" i="1"/>
  <c r="V840" i="1"/>
  <c r="U840" i="1"/>
  <c r="T840" i="1"/>
  <c r="Y836" i="1"/>
  <c r="X836" i="1"/>
  <c r="W836" i="1"/>
  <c r="V836" i="1"/>
  <c r="U836" i="1"/>
  <c r="T836" i="1"/>
  <c r="Y833" i="1"/>
  <c r="X833" i="1"/>
  <c r="W833" i="1"/>
  <c r="V833" i="1"/>
  <c r="U833" i="1"/>
  <c r="T833" i="1"/>
  <c r="Y825" i="1"/>
  <c r="X825" i="1"/>
  <c r="W825" i="1"/>
  <c r="V825" i="1"/>
  <c r="U825" i="1"/>
  <c r="T825" i="1"/>
  <c r="Y820" i="1"/>
  <c r="X820" i="1"/>
  <c r="W820" i="1"/>
  <c r="V820" i="1"/>
  <c r="U820" i="1"/>
  <c r="T820" i="1"/>
  <c r="Y814" i="1"/>
  <c r="X814" i="1"/>
  <c r="W814" i="1"/>
  <c r="V814" i="1"/>
  <c r="U814" i="1"/>
  <c r="T814" i="1"/>
  <c r="Y808" i="1"/>
  <c r="X808" i="1"/>
  <c r="W808" i="1"/>
  <c r="V808" i="1"/>
  <c r="U808" i="1"/>
  <c r="Y805" i="1"/>
  <c r="X805" i="1"/>
  <c r="W805" i="1"/>
  <c r="V805" i="1"/>
  <c r="U805" i="1"/>
  <c r="T805" i="1"/>
  <c r="Y803" i="1"/>
  <c r="X803" i="1"/>
  <c r="W803" i="1"/>
  <c r="V803" i="1"/>
  <c r="U803" i="1"/>
  <c r="T803" i="1"/>
  <c r="Y801" i="1"/>
  <c r="X801" i="1"/>
  <c r="W801" i="1"/>
  <c r="V801" i="1"/>
  <c r="U801" i="1"/>
  <c r="T801" i="1"/>
  <c r="Y798" i="1"/>
  <c r="X798" i="1"/>
  <c r="W798" i="1"/>
  <c r="V798" i="1"/>
  <c r="U798" i="1"/>
  <c r="T798" i="1"/>
  <c r="Y796" i="1"/>
  <c r="X796" i="1"/>
  <c r="W796" i="1"/>
  <c r="V796" i="1"/>
  <c r="U796" i="1"/>
  <c r="T796" i="1"/>
  <c r="Y793" i="1"/>
  <c r="X793" i="1"/>
  <c r="W793" i="1"/>
  <c r="V793" i="1"/>
  <c r="U793" i="1"/>
  <c r="T793" i="1"/>
  <c r="Y788" i="1"/>
  <c r="X788" i="1"/>
  <c r="W788" i="1"/>
  <c r="V788" i="1"/>
  <c r="U788" i="1"/>
  <c r="T788" i="1"/>
  <c r="Y784" i="1"/>
  <c r="X784" i="1"/>
  <c r="W784" i="1"/>
  <c r="V784" i="1"/>
  <c r="U784" i="1"/>
  <c r="T784" i="1"/>
  <c r="Y778" i="1"/>
  <c r="X778" i="1"/>
  <c r="W778" i="1"/>
  <c r="V778" i="1"/>
  <c r="U778" i="1"/>
  <c r="T778" i="1"/>
  <c r="Y775" i="1"/>
  <c r="X775" i="1"/>
  <c r="W775" i="1"/>
  <c r="V775" i="1"/>
  <c r="U775" i="1"/>
  <c r="T775" i="1"/>
  <c r="Y772" i="1"/>
  <c r="X772" i="1"/>
  <c r="W772" i="1"/>
  <c r="V772" i="1"/>
  <c r="U772" i="1"/>
  <c r="T772" i="1"/>
  <c r="Y769" i="1"/>
  <c r="X769" i="1"/>
  <c r="W769" i="1"/>
  <c r="V769" i="1"/>
  <c r="U769" i="1"/>
  <c r="T769" i="1"/>
  <c r="Y767" i="1"/>
  <c r="X767" i="1"/>
  <c r="W767" i="1"/>
  <c r="V767" i="1"/>
  <c r="U767" i="1"/>
  <c r="T767" i="1"/>
  <c r="Y763" i="1"/>
  <c r="X763" i="1"/>
  <c r="W763" i="1"/>
  <c r="V763" i="1"/>
  <c r="U763" i="1"/>
  <c r="T763" i="1"/>
  <c r="Y760" i="1"/>
  <c r="X760" i="1"/>
  <c r="W760" i="1"/>
  <c r="V760" i="1"/>
  <c r="U760" i="1"/>
  <c r="T760" i="1"/>
  <c r="Y752" i="1"/>
  <c r="X752" i="1"/>
  <c r="W752" i="1"/>
  <c r="V752" i="1"/>
  <c r="U752" i="1"/>
  <c r="T752" i="1"/>
  <c r="Y718" i="1"/>
  <c r="X718" i="1"/>
  <c r="W718" i="1"/>
  <c r="V718" i="1"/>
  <c r="U718" i="1"/>
  <c r="T718" i="1"/>
  <c r="Y716" i="1"/>
  <c r="X716" i="1"/>
  <c r="W716" i="1"/>
  <c r="V716" i="1"/>
  <c r="U716" i="1"/>
  <c r="T716" i="1"/>
  <c r="Y714" i="1"/>
  <c r="X714" i="1"/>
  <c r="W714" i="1"/>
  <c r="V714" i="1"/>
  <c r="U714" i="1"/>
  <c r="T714" i="1"/>
  <c r="Y712" i="1"/>
  <c r="X712" i="1"/>
  <c r="W712" i="1"/>
  <c r="V712" i="1"/>
  <c r="U712" i="1"/>
  <c r="T712" i="1"/>
  <c r="Y710" i="1"/>
  <c r="X710" i="1"/>
  <c r="W710" i="1"/>
  <c r="V710" i="1"/>
  <c r="U710" i="1"/>
  <c r="T710" i="1"/>
  <c r="Y708" i="1"/>
  <c r="X708" i="1"/>
  <c r="W708" i="1"/>
  <c r="V708" i="1"/>
  <c r="U708" i="1"/>
  <c r="T708" i="1"/>
  <c r="Y681" i="1"/>
  <c r="Y556" i="1" s="1"/>
  <c r="X681" i="1"/>
  <c r="X556" i="1" s="1"/>
  <c r="W681" i="1"/>
  <c r="W556" i="1" s="1"/>
  <c r="V681" i="1"/>
  <c r="V556" i="1" s="1"/>
  <c r="U681" i="1"/>
  <c r="U556" i="1" s="1"/>
  <c r="T556" i="1"/>
  <c r="Y679" i="1"/>
  <c r="X679" i="1"/>
  <c r="W679" i="1"/>
  <c r="V679" i="1"/>
  <c r="U679" i="1"/>
  <c r="Y677" i="1"/>
  <c r="X677" i="1"/>
  <c r="W677" i="1"/>
  <c r="V677" i="1"/>
  <c r="U677" i="1"/>
  <c r="Y675" i="1"/>
  <c r="X675" i="1"/>
  <c r="W675" i="1"/>
  <c r="V675" i="1"/>
  <c r="U675" i="1"/>
  <c r="T675" i="1"/>
  <c r="Y672" i="1"/>
  <c r="X672" i="1"/>
  <c r="W672" i="1"/>
  <c r="V672" i="1"/>
  <c r="U672" i="1"/>
  <c r="Y669" i="1"/>
  <c r="X669" i="1"/>
  <c r="W669" i="1"/>
  <c r="V669" i="1"/>
  <c r="U669" i="1"/>
  <c r="Y662" i="1"/>
  <c r="X662" i="1"/>
  <c r="W662" i="1"/>
  <c r="V662" i="1"/>
  <c r="U662" i="1"/>
  <c r="Y655" i="1"/>
  <c r="X655" i="1"/>
  <c r="V655" i="1"/>
  <c r="Y652" i="1"/>
  <c r="X652" i="1"/>
  <c r="W652" i="1"/>
  <c r="V652" i="1"/>
  <c r="U652" i="1"/>
  <c r="T652" i="1"/>
  <c r="Y650" i="1"/>
  <c r="X650" i="1"/>
  <c r="W650" i="1"/>
  <c r="V650" i="1"/>
  <c r="U650" i="1"/>
  <c r="T650" i="1"/>
  <c r="Y644" i="1"/>
  <c r="X644" i="1"/>
  <c r="W644" i="1"/>
  <c r="V644" i="1"/>
  <c r="U644" i="1"/>
  <c r="Y642" i="1"/>
  <c r="X642" i="1"/>
  <c r="W642" i="1"/>
  <c r="V642" i="1"/>
  <c r="U642" i="1"/>
  <c r="T642" i="1"/>
  <c r="Y639" i="1"/>
  <c r="X639" i="1"/>
  <c r="W639" i="1"/>
  <c r="V639" i="1"/>
  <c r="U639" i="1"/>
  <c r="T639" i="1"/>
  <c r="Y637" i="1"/>
  <c r="X637" i="1"/>
  <c r="W637" i="1"/>
  <c r="V637" i="1"/>
  <c r="U637" i="1"/>
  <c r="T637" i="1"/>
  <c r="Y635" i="1"/>
  <c r="Y555" i="1" s="1"/>
  <c r="Y14" i="1" s="1"/>
  <c r="X635" i="1"/>
  <c r="X555" i="1" s="1"/>
  <c r="X14" i="1" s="1"/>
  <c r="W635" i="1"/>
  <c r="W555" i="1" s="1"/>
  <c r="W14" i="1" s="1"/>
  <c r="V635" i="1"/>
  <c r="V555" i="1" s="1"/>
  <c r="V14" i="1" s="1"/>
  <c r="U635" i="1"/>
  <c r="U555" i="1" s="1"/>
  <c r="U14" i="1" s="1"/>
  <c r="T555" i="1"/>
  <c r="T14" i="1" s="1"/>
  <c r="Y633" i="1"/>
  <c r="Y558" i="1" s="1"/>
  <c r="Y22" i="1" s="1"/>
  <c r="X633" i="1"/>
  <c r="X558" i="1" s="1"/>
  <c r="X22" i="1" s="1"/>
  <c r="W633" i="1"/>
  <c r="W558" i="1" s="1"/>
  <c r="W22" i="1" s="1"/>
  <c r="V633" i="1"/>
  <c r="V558" i="1" s="1"/>
  <c r="V22" i="1" s="1"/>
  <c r="U633" i="1"/>
  <c r="U558" i="1" s="1"/>
  <c r="U22" i="1" s="1"/>
  <c r="T633" i="1"/>
  <c r="T558" i="1" s="1"/>
  <c r="T22" i="1" s="1"/>
  <c r="Y631" i="1"/>
  <c r="Y553" i="1" s="1"/>
  <c r="Y11" i="1" s="1"/>
  <c r="X631" i="1"/>
  <c r="X553" i="1" s="1"/>
  <c r="X11" i="1" s="1"/>
  <c r="W631" i="1"/>
  <c r="W553" i="1" s="1"/>
  <c r="W11" i="1" s="1"/>
  <c r="V631" i="1"/>
  <c r="V553" i="1" s="1"/>
  <c r="V11" i="1" s="1"/>
  <c r="U631" i="1"/>
  <c r="U553" i="1" s="1"/>
  <c r="U11" i="1" s="1"/>
  <c r="T553" i="1"/>
  <c r="T11" i="1" s="1"/>
  <c r="Y624" i="1"/>
  <c r="X624" i="1"/>
  <c r="W624" i="1"/>
  <c r="V624" i="1"/>
  <c r="U624" i="1"/>
  <c r="Y620" i="1"/>
  <c r="X620" i="1"/>
  <c r="W620" i="1"/>
  <c r="V620" i="1"/>
  <c r="U620" i="1"/>
  <c r="T620" i="1"/>
  <c r="Y617" i="1"/>
  <c r="X617" i="1"/>
  <c r="W617" i="1"/>
  <c r="V617" i="1"/>
  <c r="U617" i="1"/>
  <c r="Y609" i="1"/>
  <c r="X609" i="1"/>
  <c r="V609" i="1"/>
  <c r="Y601" i="1"/>
  <c r="X601" i="1"/>
  <c r="W601" i="1"/>
  <c r="V601" i="1"/>
  <c r="U601" i="1"/>
  <c r="Y599" i="1"/>
  <c r="X599" i="1"/>
  <c r="W599" i="1"/>
  <c r="V599" i="1"/>
  <c r="U599" i="1"/>
  <c r="T599" i="1"/>
  <c r="T557" i="1" s="1"/>
  <c r="Y564" i="1"/>
  <c r="X564" i="1"/>
  <c r="V564" i="1"/>
  <c r="Y548" i="1"/>
  <c r="Y506" i="1" s="1"/>
  <c r="X548" i="1"/>
  <c r="X506" i="1" s="1"/>
  <c r="W548" i="1"/>
  <c r="W506" i="1" s="1"/>
  <c r="V548" i="1"/>
  <c r="V506" i="1" s="1"/>
  <c r="U548" i="1"/>
  <c r="U506" i="1" s="1"/>
  <c r="T548" i="1"/>
  <c r="Y512" i="1"/>
  <c r="Y505" i="1" s="1"/>
  <c r="X512" i="1"/>
  <c r="W512" i="1"/>
  <c r="W505" i="1" s="1"/>
  <c r="V512" i="1"/>
  <c r="V505" i="1" s="1"/>
  <c r="U512" i="1"/>
  <c r="U505" i="1" s="1"/>
  <c r="T512" i="1"/>
  <c r="T505" i="1" s="1"/>
  <c r="Y507" i="1"/>
  <c r="Y509" i="1" s="1"/>
  <c r="X507" i="1"/>
  <c r="X509" i="1" s="1"/>
  <c r="W507" i="1"/>
  <c r="W509" i="1" s="1"/>
  <c r="V507" i="1"/>
  <c r="V509" i="1" s="1"/>
  <c r="U507" i="1"/>
  <c r="U509" i="1" s="1"/>
  <c r="T507" i="1"/>
  <c r="T509" i="1" s="1"/>
  <c r="Y492" i="1"/>
  <c r="X492" i="1"/>
  <c r="W492" i="1"/>
  <c r="V492" i="1"/>
  <c r="U492" i="1"/>
  <c r="Y487" i="1"/>
  <c r="Y403" i="1" s="1"/>
  <c r="X487" i="1"/>
  <c r="X403" i="1" s="1"/>
  <c r="W487" i="1"/>
  <c r="W403" i="1" s="1"/>
  <c r="V487" i="1"/>
  <c r="V403" i="1" s="1"/>
  <c r="U487" i="1"/>
  <c r="U403" i="1" s="1"/>
  <c r="Y476" i="1"/>
  <c r="X476" i="1"/>
  <c r="W476" i="1"/>
  <c r="V476" i="1"/>
  <c r="U476" i="1"/>
  <c r="Y464" i="1"/>
  <c r="X464" i="1"/>
  <c r="W464" i="1"/>
  <c r="V464" i="1"/>
  <c r="U464" i="1"/>
  <c r="Y450" i="1"/>
  <c r="X450" i="1"/>
  <c r="W450" i="1"/>
  <c r="V450" i="1"/>
  <c r="U450" i="1"/>
  <c r="T450" i="1"/>
  <c r="Y415" i="1"/>
  <c r="X415" i="1"/>
  <c r="V415" i="1"/>
  <c r="W381" i="1"/>
  <c r="U381" i="1"/>
  <c r="T381" i="1"/>
  <c r="Y379" i="1"/>
  <c r="Y47" i="1" s="1"/>
  <c r="X379" i="1"/>
  <c r="X47" i="1" s="1"/>
  <c r="W379" i="1"/>
  <c r="W47" i="1" s="1"/>
  <c r="V379" i="1"/>
  <c r="V47" i="1" s="1"/>
  <c r="U379" i="1"/>
  <c r="U47" i="1" s="1"/>
  <c r="T379" i="1"/>
  <c r="T47" i="1" s="1"/>
  <c r="Y377" i="1"/>
  <c r="X377" i="1"/>
  <c r="W377" i="1"/>
  <c r="V377" i="1"/>
  <c r="U377" i="1"/>
  <c r="T377" i="1"/>
  <c r="Y49" i="1"/>
  <c r="X49" i="1"/>
  <c r="V49" i="1"/>
  <c r="Y320" i="1"/>
  <c r="X320" i="1"/>
  <c r="V320" i="1"/>
  <c r="T320" i="1"/>
  <c r="Y313" i="1"/>
  <c r="X313" i="1"/>
  <c r="W313" i="1"/>
  <c r="V313" i="1"/>
  <c r="U313" i="1"/>
  <c r="T313" i="1"/>
  <c r="Y306" i="1"/>
  <c r="X306" i="1"/>
  <c r="W306" i="1"/>
  <c r="V306" i="1"/>
  <c r="U306" i="1"/>
  <c r="T306" i="1"/>
  <c r="Y300" i="1"/>
  <c r="X300" i="1"/>
  <c r="W300" i="1"/>
  <c r="V300" i="1"/>
  <c r="U300" i="1"/>
  <c r="T300" i="1"/>
  <c r="Y294" i="1"/>
  <c r="X294" i="1"/>
  <c r="W294" i="1"/>
  <c r="V294" i="1"/>
  <c r="U294" i="1"/>
  <c r="T294" i="1"/>
  <c r="Y287" i="1"/>
  <c r="X287" i="1"/>
  <c r="W287" i="1"/>
  <c r="V287" i="1"/>
  <c r="U287" i="1"/>
  <c r="T287" i="1"/>
  <c r="Y280" i="1"/>
  <c r="X280" i="1"/>
  <c r="W280" i="1"/>
  <c r="V280" i="1"/>
  <c r="U280" i="1"/>
  <c r="T280" i="1"/>
  <c r="W272" i="1"/>
  <c r="U272" i="1"/>
  <c r="T272" i="1"/>
  <c r="Y266" i="1"/>
  <c r="X266" i="1"/>
  <c r="W266" i="1"/>
  <c r="V266" i="1"/>
  <c r="U266" i="1"/>
  <c r="T266" i="1"/>
  <c r="Y259" i="1"/>
  <c r="X259" i="1"/>
  <c r="W259" i="1"/>
  <c r="V259" i="1"/>
  <c r="U259" i="1"/>
  <c r="T259" i="1"/>
  <c r="Y257" i="1"/>
  <c r="X257" i="1"/>
  <c r="W257" i="1"/>
  <c r="V257" i="1"/>
  <c r="U257" i="1"/>
  <c r="T257" i="1"/>
  <c r="Y247" i="1"/>
  <c r="X247" i="1"/>
  <c r="W247" i="1"/>
  <c r="V247" i="1"/>
  <c r="U247" i="1"/>
  <c r="T247" i="1"/>
  <c r="Y237" i="1"/>
  <c r="X237" i="1"/>
  <c r="W237" i="1"/>
  <c r="V237" i="1"/>
  <c r="U237" i="1"/>
  <c r="T237" i="1"/>
  <c r="Y231" i="1"/>
  <c r="X231" i="1"/>
  <c r="W231" i="1"/>
  <c r="V231" i="1"/>
  <c r="U231" i="1"/>
  <c r="T231" i="1"/>
  <c r="Y229" i="1"/>
  <c r="X229" i="1"/>
  <c r="W229" i="1"/>
  <c r="V229" i="1"/>
  <c r="U229" i="1"/>
  <c r="T229" i="1"/>
  <c r="Y194" i="1"/>
  <c r="X194" i="1"/>
  <c r="W194" i="1"/>
  <c r="V194" i="1"/>
  <c r="U194" i="1"/>
  <c r="T194" i="1"/>
  <c r="W185" i="1"/>
  <c r="U185" i="1"/>
  <c r="T185" i="1"/>
  <c r="Y178" i="1"/>
  <c r="X178" i="1"/>
  <c r="W178" i="1"/>
  <c r="V178" i="1"/>
  <c r="U178" i="1"/>
  <c r="T178" i="1"/>
  <c r="Y176" i="1"/>
  <c r="X176" i="1"/>
  <c r="W176" i="1"/>
  <c r="V176" i="1"/>
  <c r="U176" i="1"/>
  <c r="T176" i="1"/>
  <c r="Y163" i="1"/>
  <c r="X163" i="1"/>
  <c r="W163" i="1"/>
  <c r="V163" i="1"/>
  <c r="U163" i="1"/>
  <c r="T163" i="1"/>
  <c r="Y161" i="1"/>
  <c r="X161" i="1"/>
  <c r="W161" i="1"/>
  <c r="V161" i="1"/>
  <c r="U161" i="1"/>
  <c r="T161" i="1"/>
  <c r="Y159" i="1"/>
  <c r="X159" i="1"/>
  <c r="W159" i="1"/>
  <c r="V159" i="1"/>
  <c r="U159" i="1"/>
  <c r="T159" i="1"/>
  <c r="Y152" i="1"/>
  <c r="X152" i="1"/>
  <c r="W152" i="1"/>
  <c r="V152" i="1"/>
  <c r="U152" i="1"/>
  <c r="T152" i="1"/>
  <c r="Y139" i="1"/>
  <c r="X139" i="1"/>
  <c r="W139" i="1"/>
  <c r="U139" i="1"/>
  <c r="T139" i="1"/>
  <c r="Y133" i="1"/>
  <c r="X133" i="1"/>
  <c r="W133" i="1"/>
  <c r="V133" i="1"/>
  <c r="U133" i="1"/>
  <c r="T133" i="1"/>
  <c r="Y129" i="1"/>
  <c r="X129" i="1"/>
  <c r="W129" i="1"/>
  <c r="V129" i="1"/>
  <c r="U129" i="1"/>
  <c r="T129" i="1"/>
  <c r="Y121" i="1"/>
  <c r="X121" i="1"/>
  <c r="V121" i="1"/>
  <c r="T121" i="1"/>
  <c r="Y113" i="1"/>
  <c r="X113" i="1"/>
  <c r="W113" i="1"/>
  <c r="V113" i="1"/>
  <c r="U113" i="1"/>
  <c r="T113" i="1"/>
  <c r="Y105" i="1"/>
  <c r="X105" i="1"/>
  <c r="W105" i="1"/>
  <c r="V105" i="1"/>
  <c r="U105" i="1"/>
  <c r="T105" i="1"/>
  <c r="Y97" i="1"/>
  <c r="X97" i="1"/>
  <c r="W97" i="1"/>
  <c r="V97" i="1"/>
  <c r="U97" i="1"/>
  <c r="T97" i="1"/>
  <c r="Y89" i="1"/>
  <c r="X89" i="1"/>
  <c r="W89" i="1"/>
  <c r="V89" i="1"/>
  <c r="U89" i="1"/>
  <c r="T89" i="1"/>
  <c r="Y87" i="1"/>
  <c r="X87" i="1"/>
  <c r="W87" i="1"/>
  <c r="V87" i="1"/>
  <c r="U87" i="1"/>
  <c r="T87" i="1"/>
  <c r="Y58" i="1"/>
  <c r="X58" i="1"/>
  <c r="V58" i="1"/>
  <c r="T58" i="1"/>
  <c r="V36" i="1" l="1"/>
  <c r="V35" i="1"/>
  <c r="Y36" i="1"/>
  <c r="Y35" i="1"/>
  <c r="X36" i="1"/>
  <c r="X35" i="1"/>
  <c r="T1445" i="1"/>
  <c r="U855" i="1"/>
  <c r="U696" i="1" s="1"/>
  <c r="Y855" i="1"/>
  <c r="Y696" i="1" s="1"/>
  <c r="V855" i="1"/>
  <c r="V696" i="1" s="1"/>
  <c r="W855" i="1"/>
  <c r="W696" i="1" s="1"/>
  <c r="T855" i="1"/>
  <c r="T691" i="1" s="1"/>
  <c r="X855" i="1"/>
  <c r="X691" i="1" s="1"/>
  <c r="X409" i="1"/>
  <c r="X20" i="1" s="1"/>
  <c r="X406" i="1"/>
  <c r="X15" i="1" s="1"/>
  <c r="U20" i="1"/>
  <c r="U406" i="1"/>
  <c r="U15" i="1" s="1"/>
  <c r="Y409" i="1"/>
  <c r="Y20" i="1" s="1"/>
  <c r="Y406" i="1"/>
  <c r="Y15" i="1" s="1"/>
  <c r="V20" i="1"/>
  <c r="V406" i="1"/>
  <c r="V15" i="1" s="1"/>
  <c r="W20" i="1"/>
  <c r="W406" i="1"/>
  <c r="W15" i="1" s="1"/>
  <c r="T20" i="1"/>
  <c r="T406" i="1"/>
  <c r="T15" i="1" s="1"/>
  <c r="Y44" i="1"/>
  <c r="V44" i="1"/>
  <c r="T44" i="1"/>
  <c r="X44" i="1"/>
  <c r="Y42" i="1"/>
  <c r="T42" i="1"/>
  <c r="V42" i="1"/>
  <c r="X42" i="1"/>
  <c r="V1438" i="1"/>
  <c r="X1438" i="1"/>
  <c r="V1413" i="1"/>
  <c r="Y1421" i="1"/>
  <c r="Y1424" i="1" s="1"/>
  <c r="Y1438" i="1"/>
  <c r="X1414" i="1"/>
  <c r="X1421" i="1"/>
  <c r="X1424" i="1" s="1"/>
  <c r="T1439" i="1"/>
  <c r="Y1445" i="1"/>
  <c r="X1439" i="1"/>
  <c r="V1445" i="1"/>
  <c r="V1439" i="1"/>
  <c r="V1414" i="1"/>
  <c r="Y1414" i="1"/>
  <c r="V1421" i="1"/>
  <c r="V1424" i="1" s="1"/>
  <c r="T1438" i="1"/>
  <c r="T1421" i="1"/>
  <c r="T1424" i="1" s="1"/>
  <c r="Y1439" i="1"/>
  <c r="T1414" i="1"/>
  <c r="V1412" i="1"/>
  <c r="T1413" i="1"/>
  <c r="T1412" i="1"/>
  <c r="X1413" i="1"/>
  <c r="X1412" i="1"/>
  <c r="Y1412" i="1"/>
  <c r="Y1413" i="1"/>
  <c r="W405" i="1"/>
  <c r="U503" i="1"/>
  <c r="W962" i="1"/>
  <c r="X405" i="1"/>
  <c r="Y405" i="1"/>
  <c r="Y401" i="1"/>
  <c r="X557" i="1"/>
  <c r="Y554" i="1"/>
  <c r="U32" i="1"/>
  <c r="Y32" i="1"/>
  <c r="U46" i="1"/>
  <c r="Y38" i="1"/>
  <c r="W39" i="1"/>
  <c r="U48" i="1"/>
  <c r="Y48" i="1"/>
  <c r="Y557" i="1"/>
  <c r="U693" i="1"/>
  <c r="X962" i="1"/>
  <c r="W503" i="1"/>
  <c r="U962" i="1"/>
  <c r="T693" i="1"/>
  <c r="T551" i="1"/>
  <c r="T503" i="1"/>
  <c r="U29" i="1"/>
  <c r="W33" i="1"/>
  <c r="Y18" i="1"/>
  <c r="V557" i="1"/>
  <c r="V554" i="1"/>
  <c r="T701" i="1"/>
  <c r="T21" i="1" s="1"/>
  <c r="X701" i="1"/>
  <c r="X21" i="1" s="1"/>
  <c r="T692" i="1"/>
  <c r="X692" i="1"/>
  <c r="T698" i="1"/>
  <c r="V701" i="1"/>
  <c r="V21" i="1" s="1"/>
  <c r="X48" i="1"/>
  <c r="Y402" i="1"/>
  <c r="Y410" i="1" s="1"/>
  <c r="V405" i="1"/>
  <c r="Y552" i="1"/>
  <c r="Y559" i="1" s="1"/>
  <c r="Y561" i="1" s="1"/>
  <c r="W557" i="1"/>
  <c r="U554" i="1"/>
  <c r="U557" i="1"/>
  <c r="U701" i="1"/>
  <c r="U21" i="1" s="1"/>
  <c r="Y701" i="1"/>
  <c r="Y21" i="1" s="1"/>
  <c r="U698" i="1"/>
  <c r="W701" i="1"/>
  <c r="W21" i="1" s="1"/>
  <c r="U963" i="1"/>
  <c r="U965" i="1" s="1"/>
  <c r="U969" i="1" s="1"/>
  <c r="U692" i="1"/>
  <c r="Y692" i="1"/>
  <c r="Y693" i="1"/>
  <c r="V33" i="1"/>
  <c r="V38" i="1"/>
  <c r="V39" i="1"/>
  <c r="U405" i="1"/>
  <c r="Y503" i="1"/>
  <c r="X503" i="1"/>
  <c r="Y551" i="1"/>
  <c r="X554" i="1"/>
  <c r="T554" i="1"/>
  <c r="T562" i="1" s="1"/>
  <c r="X698" i="1"/>
  <c r="V693" i="1"/>
  <c r="Y962" i="1"/>
  <c r="W32" i="1"/>
  <c r="W38" i="1"/>
  <c r="U39" i="1"/>
  <c r="U510" i="1"/>
  <c r="U511" i="1" s="1"/>
  <c r="Y698" i="1"/>
  <c r="W693" i="1"/>
  <c r="V962" i="1"/>
  <c r="T962" i="1"/>
  <c r="Y33" i="1"/>
  <c r="W48" i="1"/>
  <c r="Y29" i="1"/>
  <c r="V402" i="1"/>
  <c r="V410" i="1" s="1"/>
  <c r="Y510" i="1"/>
  <c r="Y511" i="1" s="1"/>
  <c r="W554" i="1"/>
  <c r="X38" i="1"/>
  <c r="V26" i="1"/>
  <c r="V48" i="1"/>
  <c r="X552" i="1"/>
  <c r="X559" i="1" s="1"/>
  <c r="X561" i="1" s="1"/>
  <c r="X693" i="1"/>
  <c r="T401" i="1"/>
  <c r="T405" i="1"/>
  <c r="T402" i="1"/>
  <c r="T410" i="1" s="1"/>
  <c r="T48" i="1"/>
  <c r="T46" i="1"/>
  <c r="T39" i="1"/>
  <c r="T36" i="1"/>
  <c r="T969" i="1"/>
  <c r="X969" i="1"/>
  <c r="Y969" i="1"/>
  <c r="W969" i="1"/>
  <c r="W967" i="1"/>
  <c r="V969" i="1"/>
  <c r="V967" i="1"/>
  <c r="T967" i="1"/>
  <c r="X967" i="1"/>
  <c r="Y967" i="1"/>
  <c r="X18" i="1"/>
  <c r="V692" i="1"/>
  <c r="W692" i="1"/>
  <c r="V698" i="1"/>
  <c r="W698" i="1"/>
  <c r="V18" i="1"/>
  <c r="T18" i="1"/>
  <c r="X551" i="1"/>
  <c r="T552" i="1"/>
  <c r="T559" i="1" s="1"/>
  <c r="T561" i="1" s="1"/>
  <c r="V552" i="1"/>
  <c r="V559" i="1" s="1"/>
  <c r="V561" i="1" s="1"/>
  <c r="V551" i="1"/>
  <c r="T506" i="1"/>
  <c r="T510" i="1" s="1"/>
  <c r="T511" i="1" s="1"/>
  <c r="V510" i="1"/>
  <c r="V511" i="1" s="1"/>
  <c r="W510" i="1"/>
  <c r="W511" i="1" s="1"/>
  <c r="V503" i="1"/>
  <c r="X505" i="1"/>
  <c r="X510" i="1" s="1"/>
  <c r="X511" i="1" s="1"/>
  <c r="X401" i="1"/>
  <c r="V401" i="1"/>
  <c r="X402" i="1"/>
  <c r="X410" i="1" s="1"/>
  <c r="X33" i="1"/>
  <c r="T33" i="1"/>
  <c r="U33" i="1"/>
  <c r="T32" i="1"/>
  <c r="X32" i="1"/>
  <c r="T30" i="1"/>
  <c r="X30" i="1"/>
  <c r="U30" i="1"/>
  <c r="V43" i="1"/>
  <c r="Y30" i="1"/>
  <c r="X46" i="1"/>
  <c r="Y26" i="1"/>
  <c r="Y46" i="1"/>
  <c r="T38" i="1"/>
  <c r="X39" i="1"/>
  <c r="U38" i="1"/>
  <c r="Y39" i="1"/>
  <c r="T29" i="1"/>
  <c r="X29" i="1"/>
  <c r="T35" i="1"/>
  <c r="Y43" i="1"/>
  <c r="W46" i="1"/>
  <c r="V32" i="1"/>
  <c r="V46" i="1"/>
  <c r="V30" i="1"/>
  <c r="W30" i="1"/>
  <c r="V29" i="1"/>
  <c r="W29" i="1"/>
  <c r="T27" i="1"/>
  <c r="X27" i="1"/>
  <c r="T43" i="1"/>
  <c r="X43" i="1"/>
  <c r="Y27" i="1"/>
  <c r="T26" i="1"/>
  <c r="X26" i="1"/>
  <c r="V27" i="1"/>
  <c r="S1406" i="1"/>
  <c r="S1405" i="1"/>
  <c r="S1404" i="1"/>
  <c r="S1396" i="1"/>
  <c r="S1398" i="1" s="1"/>
  <c r="S1395" i="1"/>
  <c r="S1397" i="1" s="1"/>
  <c r="S1390" i="1"/>
  <c r="S1392" i="1" s="1"/>
  <c r="S1389" i="1"/>
  <c r="S1391" i="1" s="1"/>
  <c r="S1386" i="1"/>
  <c r="S1385" i="1"/>
  <c r="S1384" i="1"/>
  <c r="S1383" i="1"/>
  <c r="S1370" i="1"/>
  <c r="S1376" i="1" s="1"/>
  <c r="S1374" i="1"/>
  <c r="S1353" i="1"/>
  <c r="S1357" i="1" s="1"/>
  <c r="S1350" i="1"/>
  <c r="S1349" i="1"/>
  <c r="S1347" i="1"/>
  <c r="S1344" i="1"/>
  <c r="S1322" i="1"/>
  <c r="S1320" i="1"/>
  <c r="S1321" i="1"/>
  <c r="S1311" i="1"/>
  <c r="S1310" i="1"/>
  <c r="S1308" i="1"/>
  <c r="S1306" i="1"/>
  <c r="S1309" i="1"/>
  <c r="S1305" i="1"/>
  <c r="S1287" i="1"/>
  <c r="S1288" i="1" s="1"/>
  <c r="S1289" i="1" s="1"/>
  <c r="S1282" i="1"/>
  <c r="S1284" i="1" s="1"/>
  <c r="S1281" i="1"/>
  <c r="S1283" i="1" s="1"/>
  <c r="S1276" i="1"/>
  <c r="S1278" i="1" s="1"/>
  <c r="S1275" i="1"/>
  <c r="S1277" i="1" s="1"/>
  <c r="S1280" i="1" s="1"/>
  <c r="S1272" i="1"/>
  <c r="S1270" i="1"/>
  <c r="S1274" i="1" s="1"/>
  <c r="S1260" i="1"/>
  <c r="S1262" i="1" s="1"/>
  <c r="S1259" i="1"/>
  <c r="S1252" i="1"/>
  <c r="S1255" i="1" s="1"/>
  <c r="S1235" i="1"/>
  <c r="S1238" i="1" s="1"/>
  <c r="S1234" i="1"/>
  <c r="S1237" i="1"/>
  <c r="S1226" i="1"/>
  <c r="S1214" i="1"/>
  <c r="S1213" i="1"/>
  <c r="S1222" i="1"/>
  <c r="S1211" i="1"/>
  <c r="S1217" i="1"/>
  <c r="S1189" i="1"/>
  <c r="S1190" i="1"/>
  <c r="S1195" i="1"/>
  <c r="S1194" i="1"/>
  <c r="S1191" i="1"/>
  <c r="S1161" i="1"/>
  <c r="S1160" i="1"/>
  <c r="S1172" i="1"/>
  <c r="S1171" i="1"/>
  <c r="S1168" i="1"/>
  <c r="S1164" i="1"/>
  <c r="S1170" i="1"/>
  <c r="S1127" i="1"/>
  <c r="S1126" i="1"/>
  <c r="S1134" i="1"/>
  <c r="S1130" i="1"/>
  <c r="S1133" i="1"/>
  <c r="S1129" i="1"/>
  <c r="S1101" i="1"/>
  <c r="S1100" i="1"/>
  <c r="S1109" i="1"/>
  <c r="S1112" i="1"/>
  <c r="S1105" i="1"/>
  <c r="S1104" i="1"/>
  <c r="S1107" i="1"/>
  <c r="S1111" i="1"/>
  <c r="S1110" i="1"/>
  <c r="S1073" i="1"/>
  <c r="S1078" i="1" s="1"/>
  <c r="S1072" i="1"/>
  <c r="S1077" i="1"/>
  <c r="S1080" i="1"/>
  <c r="S1079" i="1"/>
  <c r="S1057" i="1"/>
  <c r="S1056" i="1"/>
  <c r="S1029" i="1"/>
  <c r="S1034" i="1" s="1"/>
  <c r="S1028" i="1"/>
  <c r="S1033" i="1"/>
  <c r="S1036" i="1"/>
  <c r="S1035" i="1"/>
  <c r="S991" i="1"/>
  <c r="S964" i="1" s="1"/>
  <c r="S968" i="1" s="1"/>
  <c r="S970" i="1"/>
  <c r="S956" i="1"/>
  <c r="S948" i="1"/>
  <c r="S943" i="1"/>
  <c r="S938" i="1"/>
  <c r="S935" i="1"/>
  <c r="S699" i="1" s="1"/>
  <c r="S17" i="1" s="1"/>
  <c r="S932" i="1"/>
  <c r="S930" i="1"/>
  <c r="S695" i="1" s="1"/>
  <c r="S12" i="1" s="1"/>
  <c r="S926" i="1"/>
  <c r="S917" i="1"/>
  <c r="S900" i="1"/>
  <c r="S702" i="1" s="1"/>
  <c r="S6" i="1" s="1"/>
  <c r="S883" i="1"/>
  <c r="S694" i="1" s="1"/>
  <c r="S5" i="1" s="1"/>
  <c r="S880" i="1"/>
  <c r="S697" i="1" s="1"/>
  <c r="S875" i="1"/>
  <c r="S864" i="1"/>
  <c r="S860" i="1"/>
  <c r="S845" i="1"/>
  <c r="S840" i="1"/>
  <c r="S836" i="1"/>
  <c r="S833" i="1"/>
  <c r="S825" i="1"/>
  <c r="S820" i="1"/>
  <c r="S814" i="1"/>
  <c r="S808" i="1"/>
  <c r="S805" i="1"/>
  <c r="S803" i="1"/>
  <c r="S801" i="1"/>
  <c r="S798" i="1"/>
  <c r="S796" i="1"/>
  <c r="S793" i="1"/>
  <c r="S788" i="1"/>
  <c r="S784" i="1"/>
  <c r="S778" i="1"/>
  <c r="S775" i="1"/>
  <c r="S772" i="1"/>
  <c r="S769" i="1"/>
  <c r="S767" i="1"/>
  <c r="S763" i="1"/>
  <c r="S760" i="1"/>
  <c r="S752" i="1"/>
  <c r="S722" i="1"/>
  <c r="S1070" i="1" s="1"/>
  <c r="S719" i="1"/>
  <c r="S1026" i="1" s="1"/>
  <c r="S716" i="1"/>
  <c r="S714" i="1"/>
  <c r="S712" i="1"/>
  <c r="S710" i="1"/>
  <c r="S708" i="1"/>
  <c r="S700" i="1"/>
  <c r="S681" i="1"/>
  <c r="S556" i="1" s="1"/>
  <c r="S679" i="1"/>
  <c r="S677" i="1"/>
  <c r="S675" i="1"/>
  <c r="S672" i="1"/>
  <c r="S669" i="1"/>
  <c r="S662" i="1"/>
  <c r="S659" i="1"/>
  <c r="S658" i="1"/>
  <c r="S652" i="1"/>
  <c r="S650" i="1"/>
  <c r="S644" i="1"/>
  <c r="S642" i="1"/>
  <c r="S639" i="1"/>
  <c r="S637" i="1"/>
  <c r="S635" i="1"/>
  <c r="S555" i="1" s="1"/>
  <c r="S14" i="1" s="1"/>
  <c r="S633" i="1"/>
  <c r="S558" i="1" s="1"/>
  <c r="S22" i="1" s="1"/>
  <c r="S631" i="1"/>
  <c r="S553" i="1" s="1"/>
  <c r="S11" i="1" s="1"/>
  <c r="S624" i="1"/>
  <c r="S620" i="1"/>
  <c r="S617" i="1"/>
  <c r="S616" i="1"/>
  <c r="S1314" i="1" s="1"/>
  <c r="S601" i="1"/>
  <c r="S599" i="1"/>
  <c r="S548" i="1"/>
  <c r="S506" i="1" s="1"/>
  <c r="S512" i="1"/>
  <c r="S505" i="1" s="1"/>
  <c r="S507" i="1"/>
  <c r="S509" i="1" s="1"/>
  <c r="S492" i="1"/>
  <c r="S487" i="1"/>
  <c r="S403" i="1" s="1"/>
  <c r="S476" i="1"/>
  <c r="S464" i="1"/>
  <c r="S450" i="1"/>
  <c r="S419" i="1"/>
  <c r="S1064" i="1" s="1"/>
  <c r="S416" i="1"/>
  <c r="S1020" i="1" s="1"/>
  <c r="S381" i="1"/>
  <c r="S379" i="1"/>
  <c r="S47" i="1" s="1"/>
  <c r="S377" i="1"/>
  <c r="S375" i="1"/>
  <c r="S368" i="1"/>
  <c r="S366" i="1"/>
  <c r="S362" i="1"/>
  <c r="S359" i="1"/>
  <c r="S345" i="1"/>
  <c r="S340" i="1"/>
  <c r="S1199" i="1" s="1"/>
  <c r="S336" i="1"/>
  <c r="S333" i="1"/>
  <c r="S313" i="1"/>
  <c r="S306" i="1"/>
  <c r="S300" i="1"/>
  <c r="S294" i="1"/>
  <c r="S287" i="1"/>
  <c r="S280" i="1"/>
  <c r="S272" i="1"/>
  <c r="S266" i="1"/>
  <c r="S259" i="1"/>
  <c r="S257" i="1"/>
  <c r="S247" i="1"/>
  <c r="S237" i="1"/>
  <c r="S231" i="1"/>
  <c r="S229" i="1"/>
  <c r="S194" i="1"/>
  <c r="S185" i="1"/>
  <c r="S178" i="1"/>
  <c r="S176" i="1"/>
  <c r="S163" i="1"/>
  <c r="S161" i="1"/>
  <c r="S159" i="1"/>
  <c r="S152" i="1"/>
  <c r="S139" i="1"/>
  <c r="S133" i="1"/>
  <c r="S129" i="1"/>
  <c r="S121" i="1"/>
  <c r="S113" i="1"/>
  <c r="S105" i="1"/>
  <c r="S98" i="1"/>
  <c r="S1085" i="1" s="1"/>
  <c r="S89" i="1"/>
  <c r="S87" i="1"/>
  <c r="S62" i="1"/>
  <c r="S1060" i="1" s="1"/>
  <c r="S32" i="1" l="1"/>
  <c r="S38" i="1"/>
  <c r="S1430" i="1"/>
  <c r="S1147" i="1"/>
  <c r="S1432" i="1" s="1"/>
  <c r="S1434" i="1"/>
  <c r="S1220" i="1"/>
  <c r="S1433" i="1"/>
  <c r="S1261" i="1"/>
  <c r="S1264" i="1" s="1"/>
  <c r="S1442" i="1" s="1"/>
  <c r="S1407" i="1"/>
  <c r="S1425" i="1" s="1"/>
  <c r="S1426" i="1" s="1"/>
  <c r="U691" i="1"/>
  <c r="Y691" i="1"/>
  <c r="Y2" i="1" s="1"/>
  <c r="S855" i="1"/>
  <c r="S696" i="1" s="1"/>
  <c r="V691" i="1"/>
  <c r="V2" i="1" s="1"/>
  <c r="W691" i="1"/>
  <c r="T696" i="1"/>
  <c r="T13" i="1" s="1"/>
  <c r="X696" i="1"/>
  <c r="X706" i="1" s="1"/>
  <c r="S1138" i="1"/>
  <c r="S1163" i="1" s="1"/>
  <c r="S1142" i="1"/>
  <c r="S1169" i="1" s="1"/>
  <c r="S1361" i="1"/>
  <c r="S1372" i="1" s="1"/>
  <c r="S1256" i="1"/>
  <c r="S1257" i="1" s="1"/>
  <c r="S1258" i="1" s="1"/>
  <c r="S346" i="1"/>
  <c r="S1363" i="1"/>
  <c r="S1375" i="1" s="1"/>
  <c r="S1202" i="1"/>
  <c r="S1221" i="1" s="1"/>
  <c r="T1448" i="1"/>
  <c r="S1052" i="1"/>
  <c r="V1448" i="1"/>
  <c r="Y1448" i="1"/>
  <c r="X1448" i="1"/>
  <c r="S1053" i="1"/>
  <c r="X413" i="1"/>
  <c r="X414" i="1" s="1"/>
  <c r="Y413" i="1"/>
  <c r="Y414" i="1" s="1"/>
  <c r="W413" i="1"/>
  <c r="S20" i="1"/>
  <c r="S406" i="1"/>
  <c r="S15" i="1" s="1"/>
  <c r="T413" i="1"/>
  <c r="T414" i="1" s="1"/>
  <c r="U413" i="1"/>
  <c r="V413" i="1"/>
  <c r="V414" i="1" s="1"/>
  <c r="V1419" i="1"/>
  <c r="V4" i="1"/>
  <c r="Y4" i="1"/>
  <c r="V1427" i="1"/>
  <c r="Y1427" i="1"/>
  <c r="Y1419" i="1"/>
  <c r="T1427" i="1"/>
  <c r="T1419" i="1"/>
  <c r="X1427" i="1"/>
  <c r="X1419" i="1"/>
  <c r="W13" i="1"/>
  <c r="X16" i="1"/>
  <c r="U16" i="1"/>
  <c r="S510" i="1"/>
  <c r="S511" i="1" s="1"/>
  <c r="W562" i="1"/>
  <c r="X562" i="1"/>
  <c r="X563" i="1" s="1"/>
  <c r="Y562" i="1"/>
  <c r="Y563" i="1" s="1"/>
  <c r="V706" i="1"/>
  <c r="X4" i="1"/>
  <c r="V16" i="1"/>
  <c r="U703" i="1"/>
  <c r="U705" i="1" s="1"/>
  <c r="V562" i="1"/>
  <c r="V563" i="1" s="1"/>
  <c r="Y16" i="1"/>
  <c r="U13" i="1"/>
  <c r="X703" i="1"/>
  <c r="X705" i="1" s="1"/>
  <c r="S1246" i="1"/>
  <c r="S1342" i="1"/>
  <c r="U562" i="1"/>
  <c r="T4" i="1"/>
  <c r="T703" i="1"/>
  <c r="T705" i="1" s="1"/>
  <c r="V13" i="1"/>
  <c r="V703" i="1"/>
  <c r="V705" i="1" s="1"/>
  <c r="Y706" i="1"/>
  <c r="T16" i="1"/>
  <c r="U706" i="1"/>
  <c r="U967" i="1"/>
  <c r="W706" i="1"/>
  <c r="Y703" i="1"/>
  <c r="Y705" i="1" s="1"/>
  <c r="V412" i="1"/>
  <c r="Y412" i="1"/>
  <c r="Y3" i="1"/>
  <c r="W703" i="1"/>
  <c r="W705" i="1" s="1"/>
  <c r="S48" i="1"/>
  <c r="Y13" i="1"/>
  <c r="T412" i="1"/>
  <c r="T55" i="1"/>
  <c r="W16" i="1"/>
  <c r="X2" i="1"/>
  <c r="T563" i="1"/>
  <c r="V3" i="1"/>
  <c r="T2" i="1"/>
  <c r="X412" i="1"/>
  <c r="Y52" i="1"/>
  <c r="Y54" i="1" s="1"/>
  <c r="X55" i="1"/>
  <c r="V52" i="1"/>
  <c r="V54" i="1" s="1"/>
  <c r="Y55" i="1"/>
  <c r="V55" i="1"/>
  <c r="X52" i="1"/>
  <c r="X3" i="1"/>
  <c r="T52" i="1"/>
  <c r="T3" i="1"/>
  <c r="S1165" i="1"/>
  <c r="S1218" i="1"/>
  <c r="S415" i="1"/>
  <c r="S401" i="1" s="1"/>
  <c r="S97" i="1"/>
  <c r="S30" i="1" s="1"/>
  <c r="S1032" i="1"/>
  <c r="S1192" i="1"/>
  <c r="S1075" i="1"/>
  <c r="S557" i="1"/>
  <c r="S1031" i="1"/>
  <c r="S1076" i="1"/>
  <c r="S1106" i="1"/>
  <c r="S405" i="1"/>
  <c r="S1128" i="1"/>
  <c r="S1136" i="1" s="1"/>
  <c r="S1304" i="1"/>
  <c r="S1313" i="1" s="1"/>
  <c r="S1444" i="1" s="1"/>
  <c r="S1346" i="1"/>
  <c r="S503" i="1"/>
  <c r="S1387" i="1"/>
  <c r="S1422" i="1" s="1"/>
  <c r="S1279" i="1"/>
  <c r="S1400" i="1"/>
  <c r="S1399" i="1"/>
  <c r="S1394" i="1"/>
  <c r="S320" i="1"/>
  <c r="S44" i="1" s="1"/>
  <c r="S1345" i="1"/>
  <c r="S39" i="1"/>
  <c r="S718" i="1"/>
  <c r="S698" i="1"/>
  <c r="S693" i="1"/>
  <c r="S1132" i="1"/>
  <c r="S1193" i="1"/>
  <c r="S1197" i="1"/>
  <c r="S1102" i="1"/>
  <c r="S1108" i="1"/>
  <c r="S1166" i="1"/>
  <c r="S1215" i="1"/>
  <c r="S1219" i="1"/>
  <c r="S1236" i="1"/>
  <c r="S1240" i="1" s="1"/>
  <c r="S1253" i="1"/>
  <c r="S1254" i="1" s="1"/>
  <c r="S1343" i="1"/>
  <c r="S1393" i="1"/>
  <c r="S1319" i="1"/>
  <c r="S609" i="1"/>
  <c r="S1388" i="1"/>
  <c r="S1446" i="1" s="1"/>
  <c r="S58" i="1"/>
  <c r="S1307" i="1"/>
  <c r="S655" i="1"/>
  <c r="S952" i="1"/>
  <c r="S1131" i="1"/>
  <c r="S1228" i="1"/>
  <c r="S1227" i="1"/>
  <c r="S1356" i="1"/>
  <c r="S701" i="1"/>
  <c r="S21" i="1" s="1"/>
  <c r="S963" i="1"/>
  <c r="S965" i="1" s="1"/>
  <c r="S962" i="1"/>
  <c r="S1271" i="1"/>
  <c r="S1273" i="1" s="1"/>
  <c r="S33" i="1"/>
  <c r="S564" i="1"/>
  <c r="S554" i="1"/>
  <c r="S1074" i="1"/>
  <c r="S1245" i="1"/>
  <c r="S1285" i="1"/>
  <c r="S1286" i="1"/>
  <c r="S1443" i="1" s="1"/>
  <c r="S1348" i="1"/>
  <c r="S1371" i="1"/>
  <c r="S1054" i="1"/>
  <c r="S1103" i="1"/>
  <c r="S1167" i="1"/>
  <c r="S1216" i="1"/>
  <c r="S35" i="1" l="1"/>
  <c r="S29" i="1"/>
  <c r="S1263" i="1"/>
  <c r="S1417" i="1" s="1"/>
  <c r="X13" i="1"/>
  <c r="X10" i="1" s="1"/>
  <c r="S1429" i="1"/>
  <c r="T706" i="1"/>
  <c r="T707" i="1" s="1"/>
  <c r="S1196" i="1"/>
  <c r="S1423" i="1"/>
  <c r="S691" i="1"/>
  <c r="S1059" i="1"/>
  <c r="S1058" i="1"/>
  <c r="V7" i="1"/>
  <c r="V9" i="1" s="1"/>
  <c r="S413" i="1"/>
  <c r="S49" i="1"/>
  <c r="S18" i="1" s="1"/>
  <c r="S42" i="1"/>
  <c r="Y7" i="1"/>
  <c r="Y9" i="1" s="1"/>
  <c r="S1447" i="1"/>
  <c r="S1440" i="1"/>
  <c r="V707" i="1"/>
  <c r="X7" i="1"/>
  <c r="X9" i="1" s="1"/>
  <c r="Y23" i="1"/>
  <c r="V23" i="1"/>
  <c r="S402" i="1"/>
  <c r="S410" i="1" s="1"/>
  <c r="S412" i="1" s="1"/>
  <c r="U707" i="1"/>
  <c r="X707" i="1"/>
  <c r="S1352" i="1"/>
  <c r="Y707" i="1"/>
  <c r="T7" i="1"/>
  <c r="T9" i="1" s="1"/>
  <c r="T23" i="1"/>
  <c r="S1312" i="1"/>
  <c r="S1420" i="1" s="1"/>
  <c r="V10" i="1"/>
  <c r="Y10" i="1"/>
  <c r="W707" i="1"/>
  <c r="T10" i="1"/>
  <c r="Y56" i="1"/>
  <c r="V56" i="1"/>
  <c r="X54" i="1"/>
  <c r="X56" i="1"/>
  <c r="T54" i="1"/>
  <c r="T56" i="1"/>
  <c r="S562" i="1"/>
  <c r="S46" i="1"/>
  <c r="S16" i="1"/>
  <c r="S1135" i="1"/>
  <c r="S1114" i="1"/>
  <c r="S1162" i="1"/>
  <c r="S1174" i="1" s="1"/>
  <c r="S1418" i="1"/>
  <c r="S692" i="1"/>
  <c r="S703" i="1" s="1"/>
  <c r="S705" i="1" s="1"/>
  <c r="S1351" i="1"/>
  <c r="S1223" i="1"/>
  <c r="S36" i="1"/>
  <c r="S4" i="1"/>
  <c r="S1239" i="1"/>
  <c r="S1415" i="1" s="1"/>
  <c r="S706" i="1"/>
  <c r="S1082" i="1"/>
  <c r="S1081" i="1"/>
  <c r="S1378" i="1"/>
  <c r="S1377" i="1"/>
  <c r="S1248" i="1"/>
  <c r="S1441" i="1" s="1"/>
  <c r="S1247" i="1"/>
  <c r="S1416" i="1" s="1"/>
  <c r="S1030" i="1"/>
  <c r="S1113" i="1"/>
  <c r="S1323" i="1"/>
  <c r="S1324" i="1"/>
  <c r="S552" i="1"/>
  <c r="S559" i="1" s="1"/>
  <c r="S551" i="1"/>
  <c r="S1358" i="1"/>
  <c r="S1359" i="1"/>
  <c r="S969" i="1"/>
  <c r="S967" i="1"/>
  <c r="S27" i="1"/>
  <c r="S43" i="1"/>
  <c r="S26" i="1"/>
  <c r="S1224" i="1"/>
  <c r="X23" i="1" l="1"/>
  <c r="X24" i="1" s="1"/>
  <c r="S1411" i="1"/>
  <c r="V24" i="1"/>
  <c r="S55" i="1"/>
  <c r="Y24" i="1"/>
  <c r="S1439" i="1"/>
  <c r="S1445" i="1"/>
  <c r="S13" i="1"/>
  <c r="S414" i="1"/>
  <c r="T24" i="1"/>
  <c r="S1173" i="1"/>
  <c r="S1414" i="1" s="1"/>
  <c r="S707" i="1"/>
  <c r="S2" i="1"/>
  <c r="S563" i="1"/>
  <c r="S561" i="1"/>
  <c r="S1037" i="1"/>
  <c r="S1038" i="1"/>
  <c r="S1438" i="1" s="1"/>
  <c r="S52" i="1"/>
  <c r="S3" i="1"/>
  <c r="S7" i="1" s="1"/>
  <c r="S1435" i="1"/>
  <c r="S1421" i="1"/>
  <c r="S1424" i="1" s="1"/>
  <c r="W368" i="1"/>
  <c r="U368" i="1"/>
  <c r="S1412" i="1" l="1"/>
  <c r="W1256" i="1"/>
  <c r="W1257" i="1" s="1"/>
  <c r="W1258" i="1" s="1"/>
  <c r="U1256" i="1"/>
  <c r="U1257" i="1" s="1"/>
  <c r="U1258" i="1" s="1"/>
  <c r="S10" i="1"/>
  <c r="S23" i="1"/>
  <c r="S24" i="1" s="1"/>
  <c r="S1448" i="1"/>
  <c r="S9" i="1"/>
  <c r="S1413" i="1"/>
  <c r="S1427" i="1" s="1"/>
  <c r="S54" i="1"/>
  <c r="S56" i="1"/>
  <c r="W616" i="1"/>
  <c r="W1314" i="1" s="1"/>
  <c r="U616" i="1"/>
  <c r="U1314" i="1" s="1"/>
  <c r="W1319" i="1" l="1"/>
  <c r="W609" i="1"/>
  <c r="U1319" i="1"/>
  <c r="U609" i="1"/>
  <c r="S1419" i="1"/>
  <c r="W127" i="1"/>
  <c r="W1241" i="1" s="1"/>
  <c r="U127" i="1"/>
  <c r="U1241" i="1" s="1"/>
  <c r="W416" i="1"/>
  <c r="W1020" i="1" s="1"/>
  <c r="W1245" i="1" l="1"/>
  <c r="W121" i="1"/>
  <c r="U1324" i="1"/>
  <c r="U1445" i="1" s="1"/>
  <c r="U1323" i="1"/>
  <c r="U1421" i="1" s="1"/>
  <c r="U1424" i="1" s="1"/>
  <c r="W1324" i="1"/>
  <c r="W1445" i="1" s="1"/>
  <c r="W1323" i="1"/>
  <c r="W1421" i="1" s="1"/>
  <c r="W1424" i="1" s="1"/>
  <c r="U1245" i="1"/>
  <c r="U121" i="1"/>
  <c r="W569" i="1"/>
  <c r="W1068" i="1" s="1"/>
  <c r="U569" i="1"/>
  <c r="U1068" i="1" s="1"/>
  <c r="W419" i="1"/>
  <c r="W1064" i="1" s="1"/>
  <c r="W1430" i="1" s="1"/>
  <c r="U419" i="1"/>
  <c r="U1064" i="1" s="1"/>
  <c r="U1430" i="1" s="1"/>
  <c r="W62" i="1"/>
  <c r="W1060" i="1" s="1"/>
  <c r="U62" i="1"/>
  <c r="U1060" i="1" s="1"/>
  <c r="W415" i="1" l="1"/>
  <c r="W401" i="1" s="1"/>
  <c r="W58" i="1"/>
  <c r="W564" i="1"/>
  <c r="U415" i="1"/>
  <c r="U1247" i="1"/>
  <c r="U1416" i="1" s="1"/>
  <c r="U1248" i="1"/>
  <c r="U1441" i="1" s="1"/>
  <c r="W1030" i="1"/>
  <c r="W1248" i="1"/>
  <c r="W1441" i="1" s="1"/>
  <c r="W1247" i="1"/>
  <c r="W1416" i="1" s="1"/>
  <c r="U58" i="1"/>
  <c r="U564" i="1"/>
  <c r="W659" i="1"/>
  <c r="U659" i="1"/>
  <c r="W402" i="1" l="1"/>
  <c r="W410" i="1" s="1"/>
  <c r="W412" i="1" s="1"/>
  <c r="U1074" i="1"/>
  <c r="U401" i="1"/>
  <c r="U402" i="1"/>
  <c r="U410" i="1" s="1"/>
  <c r="W26" i="1"/>
  <c r="W43" i="1"/>
  <c r="W27" i="1"/>
  <c r="W1074" i="1"/>
  <c r="U43" i="1"/>
  <c r="U27" i="1"/>
  <c r="U26" i="1"/>
  <c r="W1038" i="1"/>
  <c r="W1037" i="1"/>
  <c r="W362" i="1"/>
  <c r="U362" i="1"/>
  <c r="W359" i="1"/>
  <c r="U359" i="1"/>
  <c r="U346" i="1" s="1"/>
  <c r="W336" i="1"/>
  <c r="U336" i="1"/>
  <c r="W333" i="1"/>
  <c r="U333" i="1"/>
  <c r="W1138" i="1" l="1"/>
  <c r="W1142" i="1"/>
  <c r="W1169" i="1" s="1"/>
  <c r="W346" i="1"/>
  <c r="W49" i="1" s="1"/>
  <c r="U1138" i="1"/>
  <c r="U1142" i="1"/>
  <c r="U1169" i="1" s="1"/>
  <c r="W414" i="1"/>
  <c r="W1082" i="1"/>
  <c r="W1438" i="1" s="1"/>
  <c r="W1081" i="1"/>
  <c r="W1413" i="1" s="1"/>
  <c r="U320" i="1"/>
  <c r="U44" i="1" s="1"/>
  <c r="U49" i="1"/>
  <c r="U412" i="1"/>
  <c r="U414" i="1"/>
  <c r="U1082" i="1"/>
  <c r="U1438" i="1" s="1"/>
  <c r="U1081" i="1"/>
  <c r="W320" i="1"/>
  <c r="W658" i="1"/>
  <c r="W1147" i="1" s="1"/>
  <c r="W1432" i="1" s="1"/>
  <c r="U658" i="1"/>
  <c r="U1147" i="1" s="1"/>
  <c r="U1432" i="1" s="1"/>
  <c r="W36" i="1" l="1"/>
  <c r="W35" i="1"/>
  <c r="W1429" i="1"/>
  <c r="W1163" i="1"/>
  <c r="U1163" i="1"/>
  <c r="U1429" i="1"/>
  <c r="W42" i="1"/>
  <c r="W44" i="1"/>
  <c r="U42" i="1"/>
  <c r="W655" i="1"/>
  <c r="U18" i="1"/>
  <c r="U55" i="1"/>
  <c r="U1413" i="1"/>
  <c r="U36" i="1"/>
  <c r="U35" i="1"/>
  <c r="W18" i="1"/>
  <c r="W55" i="1"/>
  <c r="U655" i="1"/>
  <c r="W4" i="1" l="1"/>
  <c r="W52" i="1"/>
  <c r="W552" i="1"/>
  <c r="W551" i="1"/>
  <c r="W2" i="1" s="1"/>
  <c r="U551" i="1"/>
  <c r="U2" i="1" s="1"/>
  <c r="U552" i="1"/>
  <c r="W23" i="1"/>
  <c r="W10" i="1"/>
  <c r="U4" i="1"/>
  <c r="U52" i="1"/>
  <c r="W1162" i="1"/>
  <c r="W1411" i="1" s="1"/>
  <c r="W1435" i="1"/>
  <c r="U1162" i="1"/>
  <c r="U1411" i="1" s="1"/>
  <c r="U1435" i="1"/>
  <c r="U10" i="1"/>
  <c r="U23" i="1"/>
  <c r="U56" i="1" l="1"/>
  <c r="U54" i="1"/>
  <c r="U559" i="1"/>
  <c r="U3" i="1"/>
  <c r="U7" i="1" s="1"/>
  <c r="W559" i="1"/>
  <c r="W3" i="1"/>
  <c r="W7" i="1" s="1"/>
  <c r="W9" i="1" s="1"/>
  <c r="U1174" i="1"/>
  <c r="U1439" i="1" s="1"/>
  <c r="U1448" i="1" s="1"/>
  <c r="U1173" i="1"/>
  <c r="W54" i="1"/>
  <c r="W56" i="1"/>
  <c r="W1174" i="1"/>
  <c r="W1439" i="1" s="1"/>
  <c r="W1448" i="1" s="1"/>
  <c r="W1173" i="1"/>
  <c r="W24" i="1" l="1"/>
  <c r="U1414" i="1"/>
  <c r="U1412" i="1"/>
  <c r="U9" i="1"/>
  <c r="U24" i="1"/>
  <c r="U561" i="1"/>
  <c r="U563" i="1"/>
  <c r="W1414" i="1"/>
  <c r="W1412" i="1"/>
  <c r="W561" i="1"/>
  <c r="W563" i="1"/>
  <c r="W1419" i="1" l="1"/>
  <c r="W1427" i="1"/>
  <c r="U1427" i="1"/>
  <c r="U1419" i="1"/>
</calcChain>
</file>

<file path=xl/sharedStrings.xml><?xml version="1.0" encoding="utf-8"?>
<sst xmlns="http://schemas.openxmlformats.org/spreadsheetml/2006/main" count="9591" uniqueCount="382">
  <si>
    <t>RAZDJEL</t>
  </si>
  <si>
    <t>GLAVA</t>
  </si>
  <si>
    <t>UPRAVA</t>
  </si>
  <si>
    <t>NOVI PROGRAMI</t>
  </si>
  <si>
    <t>FUNKCIJE</t>
  </si>
  <si>
    <t>05</t>
  </si>
  <si>
    <t>4</t>
  </si>
  <si>
    <t>3</t>
  </si>
  <si>
    <t>2</t>
  </si>
  <si>
    <t>0443</t>
  </si>
  <si>
    <t>A</t>
  </si>
  <si>
    <t>A576007</t>
  </si>
  <si>
    <t>Plaće za redovan rad</t>
  </si>
  <si>
    <t>Plaće za prekovremeni rad</t>
  </si>
  <si>
    <t>Ostali rashodi za zaposlene</t>
  </si>
  <si>
    <t>Doprinosi za obvezno zdravstveno osiguranje</t>
  </si>
  <si>
    <t>Doprinosi za obav. osig. u slučaju nezaposlenosti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</si>
  <si>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</si>
  <si>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</si>
  <si>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</si>
  <si>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</si>
  <si>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 xml:space="preserve">Materijal i sirovine                                  </t>
  </si>
  <si>
    <t xml:space="preserve">Energija                                                         </t>
  </si>
  <si>
    <t>Sitni inventar i auto gume</t>
  </si>
  <si>
    <t>Službena, radna i zaštitna odjeća i obuća</t>
  </si>
  <si>
    <t xml:space="preserve">Usluge telefona, pošte i prijevoza               </t>
  </si>
  <si>
    <t>Usluge promidžbe i informiranja</t>
  </si>
  <si>
    <t xml:space="preserve">Komunalne usluge                                     </t>
  </si>
  <si>
    <t>Zakupnine i najamnine</t>
  </si>
  <si>
    <t>Zdravstvene i veterinarske usluge</t>
  </si>
  <si>
    <t xml:space="preserve">Intelektualne i osobne usluge                      </t>
  </si>
  <si>
    <t xml:space="preserve">Ostale usluge                                           </t>
  </si>
  <si>
    <t>Reprezentacija</t>
  </si>
  <si>
    <t>Bankarske usluge i usluge platnog prometa</t>
  </si>
  <si>
    <t>Zatezne kamate</t>
  </si>
  <si>
    <t>Ostali nespomenuti financijski rashodi</t>
  </si>
  <si>
    <t>3502</t>
  </si>
  <si>
    <t>A576056</t>
  </si>
  <si>
    <t>Računalne usluge</t>
  </si>
  <si>
    <t>Naknada za rad predst. i izvrš. tijela, povjerenstava  i sl.</t>
  </si>
  <si>
    <t>Članarine</t>
  </si>
  <si>
    <t>3501</t>
  </si>
  <si>
    <t>A576060</t>
  </si>
  <si>
    <t>Materijal i sirovine</t>
  </si>
  <si>
    <t>Komunalne usluge</t>
  </si>
  <si>
    <t>Ostale usluge</t>
  </si>
  <si>
    <t>0620</t>
  </si>
  <si>
    <t>Naknade troškova osobama izvan radnog odnosa</t>
  </si>
  <si>
    <t>3910</t>
  </si>
  <si>
    <t>K</t>
  </si>
  <si>
    <t>Ostali građevinski objekti</t>
  </si>
  <si>
    <t>K576116</t>
  </si>
  <si>
    <t>Zakupnine i najamnine (licence)</t>
  </si>
  <si>
    <t>Licence</t>
  </si>
  <si>
    <t xml:space="preserve">Usluge promidžbe i informiranja </t>
  </si>
  <si>
    <t>SANACIJA OSJEČKE TVRĐE</t>
  </si>
  <si>
    <t>Kapitalne pomoći unutar općeg proračuna</t>
  </si>
  <si>
    <t>A576150</t>
  </si>
  <si>
    <t>DJELOVANJE NA UNAPREĐENJU PROSTORNOG UREĐENJA</t>
  </si>
  <si>
    <t>Uslugr promidžbe i informiranja</t>
  </si>
  <si>
    <t>Tekuće pomoći unutar opće države</t>
  </si>
  <si>
    <t>Tekuće donacije u novcu</t>
  </si>
  <si>
    <t>A576151</t>
  </si>
  <si>
    <t>K576155</t>
  </si>
  <si>
    <t>OPREMANJE ZGRADA</t>
  </si>
  <si>
    <t xml:space="preserve">Usluge tekućeg i investicijskog održavanja </t>
  </si>
  <si>
    <t>Ostala prava - Ulaganja na tuđoj imovini</t>
  </si>
  <si>
    <t>Uredska oprema i namještaj</t>
  </si>
  <si>
    <t>Komunikacijska oprema</t>
  </si>
  <si>
    <t>Oprema za održavanje i zaštitu</t>
  </si>
  <si>
    <t>Uređaji, strojevi i oprema za ostale namjene</t>
  </si>
  <si>
    <t>K576157</t>
  </si>
  <si>
    <t>INFORMATIZACIJA UPRAVE</t>
  </si>
  <si>
    <t>Ulaganja u računalne programe</t>
  </si>
  <si>
    <t>A576181</t>
  </si>
  <si>
    <t>ODRŽAVANJE VOZNOG PARKA</t>
  </si>
  <si>
    <t>Energija</t>
  </si>
  <si>
    <t>Usluge tekućeg i investicijskog održavanja</t>
  </si>
  <si>
    <t>A576187</t>
  </si>
  <si>
    <t>A576190</t>
  </si>
  <si>
    <t>TEHNIČKI PREGLEDI</t>
  </si>
  <si>
    <t>PRAĆENJE UPRAVNOG POSTUPANJA I DONOŠENJE RJEŠENJA</t>
  </si>
  <si>
    <t>A576199</t>
  </si>
  <si>
    <t>PROSTORNO UREĐENJE PODRUČJA NASELJENIH ROMIMA</t>
  </si>
  <si>
    <t>Ostali nespomenuti rashodi poslovanja</t>
  </si>
  <si>
    <t>A576192</t>
  </si>
  <si>
    <t>3504</t>
  </si>
  <si>
    <t>0610</t>
  </si>
  <si>
    <t>K576202</t>
  </si>
  <si>
    <t>STAMBENO ZBRINJAVANJE INVALIDA IZ DOMOVINSKOG RATA</t>
  </si>
  <si>
    <t>Stambeni objekti</t>
  </si>
  <si>
    <t>A576256</t>
  </si>
  <si>
    <t>SVEUKUPNO</t>
  </si>
  <si>
    <t>OPĆI PRIHODI I PRIMICI</t>
  </si>
  <si>
    <t>SREDSTVA UČEŠĆA ZA POMOĆI</t>
  </si>
  <si>
    <t>SREDSTVA UČEŠĆA ZA ZAJMOVE</t>
  </si>
  <si>
    <t>NAMJENSKI PRIMICI OD INO. ZADUŽIVANJA</t>
  </si>
  <si>
    <t>POD LIMITOM</t>
  </si>
  <si>
    <t>L</t>
  </si>
  <si>
    <t>OSTALI PRIHODI ZA POSEBNE NAMJENE</t>
  </si>
  <si>
    <t>POMOĆI EU</t>
  </si>
  <si>
    <t>OSTALE POMOĆI</t>
  </si>
  <si>
    <t>DONACIJE</t>
  </si>
  <si>
    <t>ZADUŽENJE</t>
  </si>
  <si>
    <t>DRUGI IZVORI</t>
  </si>
  <si>
    <t>076</t>
  </si>
  <si>
    <t>3503</t>
  </si>
  <si>
    <t>3505</t>
  </si>
  <si>
    <t>POD LIMITOM     (11, 12, 13, 83)</t>
  </si>
  <si>
    <t>DRUGI IZVORI         (43, 51, 52)</t>
  </si>
  <si>
    <t xml:space="preserve">076   MINISTARSTVO GRADITELJSTVA I PROSTORNOGA UREĐENJA  </t>
  </si>
  <si>
    <t>076          ZADANI LIMIT U RIZNICI</t>
  </si>
  <si>
    <t>07605   MINISTARSTVO GRADITELJSTVA I PROSTORNOGA UREĐENJA</t>
  </si>
  <si>
    <t>07605                            ZADANI LIMIT U RIZNICI</t>
  </si>
  <si>
    <t>07605                                                  RAZLIKA</t>
  </si>
  <si>
    <t>07605                                                        UKUPNO</t>
  </si>
  <si>
    <t>20</t>
  </si>
  <si>
    <t>OSTALI NAMJENSKI PRIHODI</t>
  </si>
  <si>
    <t>POD LIMITOM          (11)</t>
  </si>
  <si>
    <t>A551000</t>
  </si>
  <si>
    <t xml:space="preserve">ADMINISTRACIJA I UPRAVLJANJE PROMETOM I POSREDOVANJE NEKRETNINA </t>
  </si>
  <si>
    <t>Plaće u naravi</t>
  </si>
  <si>
    <t>Ostale naknade troškova zaposlenicima</t>
  </si>
  <si>
    <t>Materijal i dijelovi za tekuće i investicijsko održavanje</t>
  </si>
  <si>
    <t>Usluge telefona, pošte i prijevoza</t>
  </si>
  <si>
    <t xml:space="preserve">Ostali nespomenuti financijski rashodi </t>
  </si>
  <si>
    <t>A551007</t>
  </si>
  <si>
    <t>ADMIJISTRACIJA I UPRAVLJANJE DRUŠTVENO POTICANOM STANOGRADNJOM</t>
  </si>
  <si>
    <t>A551009</t>
  </si>
  <si>
    <t>A551010</t>
  </si>
  <si>
    <t>A551011</t>
  </si>
  <si>
    <t>A551012</t>
  </si>
  <si>
    <t>A551013</t>
  </si>
  <si>
    <t>K260345</t>
  </si>
  <si>
    <t>KUPOVANJE ODREĐENIH NEKRETNINA ZA RAČUN RH, TE DAVANJE ZAJMOVA DOMAĆIM FIZIČKIM OSOBAMA</t>
  </si>
  <si>
    <t>Kamate za primljene kredite i zajmove od jav.sekt.</t>
  </si>
  <si>
    <t>K551003</t>
  </si>
  <si>
    <t>INFORMATIZACIJA APN</t>
  </si>
  <si>
    <t>K551004</t>
  </si>
  <si>
    <t>OPREMANJE APN</t>
  </si>
  <si>
    <t>K551022</t>
  </si>
  <si>
    <t>OBNOVA VOZNOG PARKA</t>
  </si>
  <si>
    <t>Premije osiguranja</t>
  </si>
  <si>
    <t>K576201</t>
  </si>
  <si>
    <t>DRUŠTVENO POTICANA STANOGRADNJA</t>
  </si>
  <si>
    <t>Dani zajmovi neprofitnim organizacijama, građanima i kućanst.</t>
  </si>
  <si>
    <t>T</t>
  </si>
  <si>
    <t>T551024</t>
  </si>
  <si>
    <t>SUBVENCIJE</t>
  </si>
  <si>
    <t>Naknade građanima</t>
  </si>
  <si>
    <t>25</t>
  </si>
  <si>
    <t>POD LIMITOM  (11, 12, 13, 83)</t>
  </si>
  <si>
    <t>0411</t>
  </si>
  <si>
    <t>K251615</t>
  </si>
  <si>
    <t>DRŽAVNA SLUŽBENA KARTOGRAFIJA</t>
  </si>
  <si>
    <t>Pohranjene knjige, umjet. djela i sl. vrijednosti</t>
  </si>
  <si>
    <t>A251923</t>
  </si>
  <si>
    <t>OBVEZE PO SUDSKIM RJEŠENJIMA</t>
  </si>
  <si>
    <t>A664000</t>
  </si>
  <si>
    <t xml:space="preserve">ADMINISTRACIJA I UPRAVLJANJE DRŽAVNE GEODETSKE UPRAVE </t>
  </si>
  <si>
    <t>Službeno putovanje</t>
  </si>
  <si>
    <t xml:space="preserve">Usluge telefona, pošte i prijevoza </t>
  </si>
  <si>
    <t>Pristojbe i naknade</t>
  </si>
  <si>
    <t>A664001</t>
  </si>
  <si>
    <t>ODRŽAVANJE KATASTRA ZEMLJIŠTA I USPOSTAVA KATASTRA NEKRETNINA</t>
  </si>
  <si>
    <t>A664002</t>
  </si>
  <si>
    <t>TEMELJNE GEODETSKE OSNOVE DRŽAVNE IZMJERE</t>
  </si>
  <si>
    <t>A664003</t>
  </si>
  <si>
    <t>PROSTORNI INFORMACIJSKI SUSTAV</t>
  </si>
  <si>
    <t>A664004</t>
  </si>
  <si>
    <t>USPOSTAVA I ODRŽAVANJE GRANIČNE CRTE RH</t>
  </si>
  <si>
    <t>A664006</t>
  </si>
  <si>
    <t>REGISTAR PROSTORNIH JEDINICA RH</t>
  </si>
  <si>
    <t>T664009</t>
  </si>
  <si>
    <t>KATASTAR NEKRETNINA DOLINE NERETVE</t>
  </si>
  <si>
    <t>T664010</t>
  </si>
  <si>
    <t>UREĐENJE POSJEDOVNE I VLASNIČKO PRAVNE EVIDENCIJE NA OTOCIMA</t>
  </si>
  <si>
    <t>K664012</t>
  </si>
  <si>
    <t>Prijevozna sredstva u cestovnom prometu</t>
  </si>
  <si>
    <t>K664013</t>
  </si>
  <si>
    <t>Dodatna ulaganja na postrojenjima i opremi</t>
  </si>
  <si>
    <t>K664014</t>
  </si>
  <si>
    <t xml:space="preserve">IZGRADNJA I OPREMANJE POSLOVNIH PROSTORA UPRAVE I OBJEKATA GEODETSKE INFRASTRUKTURE </t>
  </si>
  <si>
    <t>Poslovni objekti</t>
  </si>
  <si>
    <t>Instrumenti, uređaji i strojevi</t>
  </si>
  <si>
    <t>A664021</t>
  </si>
  <si>
    <t>REGISTRACIJA POLJOPRIVREDNOG ZEMLJIŠTA U VLASNIŠTVU RH</t>
  </si>
  <si>
    <t>K664031</t>
  </si>
  <si>
    <t>K664032</t>
  </si>
  <si>
    <t>UKNJIŽBA NEKRETNINA SA PRAVOM VLASNIŠTVA ILI DRUGIM STVARNIM PRAVOM</t>
  </si>
  <si>
    <t>A664033</t>
  </si>
  <si>
    <t>USPOSTAVA NACIONALNE STRUKTURE PROSTORNIH PODATAKA</t>
  </si>
  <si>
    <t>A664034</t>
  </si>
  <si>
    <t>VOĐENJE I ODRŽAVANJE ZAJEDNIČKOG INFORMACIJSKOG SUSTAVA ZEMLJIŠNIH KNJIGA I KATASTRA</t>
  </si>
  <si>
    <t>K664035</t>
  </si>
  <si>
    <t>SUSTAV ZA IDENTIFIKACIJU ZEMLJIŠNIH ČESTICA (LPIS)</t>
  </si>
  <si>
    <t>K664038</t>
  </si>
  <si>
    <t>IPA 2010 - ILAS IMPLEMENTACIJA INTEGRIRANOG SUSTAVA ZEMLJIŠNE ADMINISTRACIJE</t>
  </si>
  <si>
    <t>T551023</t>
  </si>
  <si>
    <t>ZAJMOVI ZA POTICANJE PRODAJE STANOVA</t>
  </si>
  <si>
    <t>Plaće (bruto)</t>
  </si>
  <si>
    <t>E</t>
  </si>
  <si>
    <t>e1</t>
  </si>
  <si>
    <t>Doprinosi na plaće</t>
  </si>
  <si>
    <t>Naknade troškova zaposlenima</t>
  </si>
  <si>
    <t>Rashodi za materijal i energiju</t>
  </si>
  <si>
    <t>Rashodi za usluge</t>
  </si>
  <si>
    <t>Kamate na primljene kredite i zajmove</t>
  </si>
  <si>
    <t>Ostali financijski rashodi</t>
  </si>
  <si>
    <t>Pomoći unutar opće države</t>
  </si>
  <si>
    <t>Tekuće donacije</t>
  </si>
  <si>
    <t>Nematerijalna imovina</t>
  </si>
  <si>
    <t>Građevinski objekti</t>
  </si>
  <si>
    <t>Postrojenja i oprema</t>
  </si>
  <si>
    <t>Prijevozna sredstva</t>
  </si>
  <si>
    <t>Nematerijalna proizvedena imovina</t>
  </si>
  <si>
    <t>Plemeniti metali i ostale pohranjene vrijednosti</t>
  </si>
  <si>
    <t>Izdaci za dane zajmove neprofitnim org,građanima i kućanstvima</t>
  </si>
  <si>
    <t>k</t>
  </si>
  <si>
    <t>Rashodi za zaposlene</t>
  </si>
  <si>
    <t>Materijalni rashodi</t>
  </si>
  <si>
    <t>Financujski rashodi</t>
  </si>
  <si>
    <t>Pomoći dane u inozem. i unutar opće države</t>
  </si>
  <si>
    <t>Naknade građanima i kućanstvima na temelju osiguranja i druge naknade</t>
  </si>
  <si>
    <t>Ostali rashodi</t>
  </si>
  <si>
    <t>Rashodi za nabavu neproizvedene imovine</t>
  </si>
  <si>
    <t>Rashodi za nabavu proizvedene dugot.imovine</t>
  </si>
  <si>
    <t>Rashodi za nab.pl.met. i ost.pohranjen.vrijed.</t>
  </si>
  <si>
    <t>Rashodi za dodatna ulaganja na nefin. Imovini</t>
  </si>
  <si>
    <t>Izdaci za dane zajmove</t>
  </si>
  <si>
    <t>RESURSI</t>
  </si>
  <si>
    <t>TAJNIŠTVO</t>
  </si>
  <si>
    <t>INSPEKCIJA</t>
  </si>
  <si>
    <t>UPRAVA ZA INSPEKCIJSKE POSLOVE</t>
  </si>
  <si>
    <t>GRADITELJSTVO</t>
  </si>
  <si>
    <t>I</t>
  </si>
  <si>
    <t>Z</t>
  </si>
  <si>
    <t>PROJEKT IMPLEMENTACIJE INTEGRIRANOG SUSTAVA ZEMLJIŠNE ADMINISTRACIJE (IBRD ZAJAM BR. 8086-HR)</t>
  </si>
  <si>
    <t>Dodatna ulaganja na građevinskim objektima</t>
  </si>
  <si>
    <t>USPOSTAVA KATASTRA NEKRETNINA U FUNKCIJI RACIONALNOG UPRAVLJANJA ZEMLJIŠTEM - IZVANREDNI PROGRAM</t>
  </si>
  <si>
    <t>ENERG.EFIKAS.</t>
  </si>
  <si>
    <t>ZADRŽAVANJE NEZAKONITO IZGRAĐENIH ZGRADA</t>
  </si>
  <si>
    <t>A538053</t>
  </si>
  <si>
    <t>A538050</t>
  </si>
  <si>
    <t>A538049</t>
  </si>
  <si>
    <t>A538051</t>
  </si>
  <si>
    <t>K664040</t>
  </si>
  <si>
    <t>A664039</t>
  </si>
  <si>
    <r>
      <t>OPĆI PRIHODI I PRIMICI-</t>
    </r>
    <r>
      <rPr>
        <b/>
        <sz val="9"/>
        <color rgb="FFFF0000"/>
        <rFont val="Times New Roman"/>
        <family val="1"/>
        <charset val="238"/>
      </rPr>
      <t>skupina konta 51</t>
    </r>
  </si>
  <si>
    <r>
      <t xml:space="preserve">OPĆI PRIHODI I PRIMICI </t>
    </r>
    <r>
      <rPr>
        <b/>
        <sz val="9"/>
        <color rgb="FFFF0000"/>
        <rFont val="Times New Roman"/>
        <family val="1"/>
        <charset val="238"/>
      </rPr>
      <t>skupina konta 51</t>
    </r>
  </si>
  <si>
    <t>ADMINISTRACIJA I UPRAVLJANJE  PROSTORNIM UREĐENJEM I GRADITELJSTVOM</t>
  </si>
  <si>
    <t>Naknade građanima i kućanstvima u novcu</t>
  </si>
  <si>
    <t>RAZLIKA</t>
  </si>
  <si>
    <t>T538056</t>
  </si>
  <si>
    <t>PROVEDBA PROJEKTA INTELIGENTNA ENERGIJA EUROPE (CROSKILLS)</t>
  </si>
  <si>
    <t>PROVEDBA PROJEKTA INTELIGENTNA ENERGIJA EUROPE (EPBD-CA)</t>
  </si>
  <si>
    <t>UNAPREĐENJE STANOVANJA I KOMUNALNOG GOSPODARSTVA</t>
  </si>
  <si>
    <t>PRIBAVLJANJE STANOVA (NAJAM)</t>
  </si>
  <si>
    <t>POTICANJE MJERA ZA POBOLJŠANJE ENERGETSKE UČINKOVITOSTI</t>
  </si>
  <si>
    <t>K551026</t>
  </si>
  <si>
    <t>K551025</t>
  </si>
  <si>
    <t>T538061</t>
  </si>
  <si>
    <t>PROSTORNO UREĐENJE</t>
  </si>
  <si>
    <t>PROST. UREĐENJE</t>
  </si>
  <si>
    <t>ENERGETSKA  OBNOVA ZGRADA JAVNOG SEKTORA</t>
  </si>
  <si>
    <t>IZDAVANJE DOZVOLA ZA ZAHVATE U PROSTORU I GRAĐEVINE</t>
  </si>
  <si>
    <t>IZGRADNJA I OPREMANJE PODRUČNIH UREDA ZA KATASTAR</t>
  </si>
  <si>
    <t>NADZOR GRAĐENJA</t>
  </si>
  <si>
    <t>EUROPSKA TERITORIJALNA SURADNJA – MEĐUREGIONALNI PROGRAM URBACT</t>
  </si>
  <si>
    <t>STRUČNI ISPITI I DRUGE AKTIVNOSTI OVLAŠĆIVANJA FIZIČKIH I PRAVNIH OSOBA</t>
  </si>
  <si>
    <t>EUROPSKA TERITORIJALNA SURADNJA – MEĐUREGIONALNI PROGRAM ESPON</t>
  </si>
  <si>
    <t>A538065</t>
  </si>
  <si>
    <t>07610   HRVATSKI ZAVOD ZA PROSTORNI RAZVOJ</t>
  </si>
  <si>
    <t>07610                            ZADANI LIMIT U RIZNICI</t>
  </si>
  <si>
    <t>07610                                                      UKUPNO</t>
  </si>
  <si>
    <t>10</t>
  </si>
  <si>
    <t>A538067</t>
  </si>
  <si>
    <t>A576270</t>
  </si>
  <si>
    <t>A576269</t>
  </si>
  <si>
    <t>IZRADA I PRAĆENJE PROVEDBE DOKUMENATA PROSTORNOG UREĐENJA</t>
  </si>
  <si>
    <t>INFORMACIJSKI SUSTAV PROSTORNOG UREĐENJA - ISPU</t>
  </si>
  <si>
    <t>A551027</t>
  </si>
  <si>
    <t xml:space="preserve">ADMINISTRACIJA I UPRAVLJANJE  </t>
  </si>
  <si>
    <t xml:space="preserve">Naknade šteta pravnim i fizičkim osobama </t>
  </si>
  <si>
    <t>Kapitalne pomoći unutar opće države</t>
  </si>
  <si>
    <t>T538068</t>
  </si>
  <si>
    <t>SANACIJA ŠTETA OD POPLAVA</t>
  </si>
  <si>
    <t>T551028</t>
  </si>
  <si>
    <t>Naknade građanima i kućanstvima u naravi</t>
  </si>
  <si>
    <t>15</t>
  </si>
  <si>
    <t>07615   AZONIZ</t>
  </si>
  <si>
    <t>07615                           ZADANI LIMIT U RIZNICI</t>
  </si>
  <si>
    <t>07615                                                 RAZLIKA</t>
  </si>
  <si>
    <t>07615                                                  UKUPNO</t>
  </si>
  <si>
    <t>A876001</t>
  </si>
  <si>
    <t>GRADITELJSTVO I ENERGETIKA</t>
  </si>
  <si>
    <t>DOZVOLE</t>
  </si>
  <si>
    <t>UPRAVA ZA  GRADITELJSTVO I ENERGETIKU</t>
  </si>
  <si>
    <t xml:space="preserve">UPRAVA ZA PROSTORNO UREĐENJE                      </t>
  </si>
  <si>
    <t xml:space="preserve">E - INSPEKCIJA </t>
  </si>
  <si>
    <t>A538070</t>
  </si>
  <si>
    <t>T538072</t>
  </si>
  <si>
    <t>Tekuće pomoći temeljem prijenosa sredstava EU</t>
  </si>
  <si>
    <t xml:space="preserve">Tekući prijenosi sredstava EU subjektima izvan proračuna </t>
  </si>
  <si>
    <t>EUROPSKI FOND ZA REGIONALNI RAZVOJ</t>
  </si>
  <si>
    <t>IZVOR</t>
  </si>
  <si>
    <t>STRUČNO - ANALITIČKI, UPRAVNI I NORMATIVNI POSLOVI GRADITELJSTVA I USKLAĐIVANJE SA ZAKONODAVSTVOM EU</t>
  </si>
  <si>
    <t>DRUGI IZVORI         (43, 51, 52, 563)</t>
  </si>
  <si>
    <t>Tekuće pomoći proračunskim korisnicima drugih proračuna</t>
  </si>
  <si>
    <t>30</t>
  </si>
  <si>
    <t>07630                                                      UKUPNO</t>
  </si>
  <si>
    <t>07630                                                 RAZLIKA</t>
  </si>
  <si>
    <t>07630                            ZADANI LIMIT U RIZNICI</t>
  </si>
  <si>
    <t>07625         DRŽAVNA GEODETSKA UPRAVA</t>
  </si>
  <si>
    <t>07625                            ZADANI LIMIT U RIZNICI</t>
  </si>
  <si>
    <t>07625                                                   RAZLIKA</t>
  </si>
  <si>
    <t>07625                                                      UKUPNO</t>
  </si>
  <si>
    <t>07620         AGENCIJA ZA PRAVNI PROMET I POSREDOVANJE NEKRETNINAMA</t>
  </si>
  <si>
    <t>07620                            ZADANI LIMIT U RIZNICI</t>
  </si>
  <si>
    <t>07620                                                   RAZLIKA</t>
  </si>
  <si>
    <t>07620                                                        UKUPNO</t>
  </si>
  <si>
    <t>07610                                                 RAZLIKA</t>
  </si>
  <si>
    <t>07630 AGENCIJA ZA OBNOVU OSJEČKE TVRĐE</t>
  </si>
  <si>
    <t>Osobni automobili</t>
  </si>
  <si>
    <t>T551029</t>
  </si>
  <si>
    <t>Doprinosi za obvezno osig. U slučaju nezaposlenosti</t>
  </si>
  <si>
    <t>Strčno usavršavanje zaposlenika</t>
  </si>
  <si>
    <r>
      <t>DRUGI IZVORI       (</t>
    </r>
    <r>
      <rPr>
        <b/>
        <sz val="10"/>
        <color rgb="FFFF0000"/>
        <rFont val="Times New Roman"/>
        <family val="1"/>
        <charset val="238"/>
      </rPr>
      <t>11-skupina 51</t>
    </r>
    <r>
      <rPr>
        <b/>
        <sz val="10"/>
        <rFont val="Times New Roman"/>
        <family val="1"/>
        <charset val="238"/>
      </rPr>
      <t>,43,51,52,81)</t>
    </r>
  </si>
  <si>
    <r>
      <t xml:space="preserve">OSTALI NAMJENSKI PRIHODI </t>
    </r>
    <r>
      <rPr>
        <b/>
        <sz val="9"/>
        <color rgb="FFFF0000"/>
        <rFont val="Times New Roman"/>
        <family val="1"/>
        <charset val="238"/>
      </rPr>
      <t>skupina konta 51</t>
    </r>
  </si>
  <si>
    <t>IPA 2012 FF RAC komponenta I: „Jačanje kapaciteta za energetsku učinkovitost u zgradarstvu u Republici Hrvatskoj“</t>
  </si>
  <si>
    <r>
      <t>OSTALI PRIHODI ZA POSEBNE NAMJENE-</t>
    </r>
    <r>
      <rPr>
        <b/>
        <sz val="9"/>
        <color rgb="FFFF0000"/>
        <rFont val="Times New Roman"/>
        <family val="1"/>
        <charset val="238"/>
      </rPr>
      <t>skupina konta 51</t>
    </r>
  </si>
  <si>
    <t>Evidentiranje cesta</t>
  </si>
  <si>
    <t>Kaatastar vodova</t>
  </si>
  <si>
    <t>DRUGI IZVORI    (31,43, 51, 52, 561, 563, 61)</t>
  </si>
  <si>
    <t>OBNOVA DJELOVA URBANIH SREDINA NA ENERGETSKI UČINKOVIT NAČIN</t>
  </si>
  <si>
    <t>POD LIMITOM     (11)</t>
  </si>
  <si>
    <t>DRUGI IZVORI         (52)</t>
  </si>
  <si>
    <t>VLASTITI PRIHODI</t>
  </si>
  <si>
    <t xml:space="preserve">EUROPSKI SOCIJALNI FOND </t>
  </si>
  <si>
    <t>DRUGI IZVORI         (43)</t>
  </si>
  <si>
    <t>Pomoći proračunskim korisnicima drugih proračuna</t>
  </si>
  <si>
    <t>OP KONKURENTNOST I KOHEZIJA PRIORITET 2 - UPRAVLJANJE ZEMLJIŠNIM PODACIMA</t>
  </si>
  <si>
    <t>T664042</t>
  </si>
  <si>
    <t>A664041</t>
  </si>
  <si>
    <t xml:space="preserve">OPERATIVNI PROGRAM UČINKOVITI LJUDSKI POTENCIJALI PRIORITET 4 - JAČANJE KAPACITETA SLUŽBENIKA DGU </t>
  </si>
  <si>
    <t>T538073</t>
  </si>
  <si>
    <t>T664043</t>
  </si>
  <si>
    <t>A902001</t>
  </si>
  <si>
    <t>E - DOZVOLE  I   E-ARHIVA</t>
  </si>
  <si>
    <r>
      <rPr>
        <b/>
        <sz val="9.85"/>
        <rFont val="Times New Roman"/>
        <family val="1"/>
        <charset val="238"/>
      </rPr>
      <t>NADZOR NAD RADOM  OVLAŠTENIH OSOBA</t>
    </r>
    <r>
      <rPr>
        <b/>
        <sz val="9.85"/>
        <color indexed="8"/>
        <rFont val="Times New Roman"/>
        <family val="1"/>
      </rPr>
      <t xml:space="preserve"> ZA PROVOĐENJE ENERGETSKIH PREGLEDA I ENERGETSKO CERTIFICIRANJE</t>
    </r>
  </si>
  <si>
    <t>GE</t>
  </si>
  <si>
    <t>PU</t>
  </si>
  <si>
    <t>D</t>
  </si>
  <si>
    <t>ENERGETSKA UČINKOVITOST I AŽURIRANJE BAZA PODATAKA (ENERGETIKA I GRADITELJSTVO)</t>
  </si>
  <si>
    <t>A538071</t>
  </si>
  <si>
    <t>PROCJENA VRIJEDNOSTI NEKRETNINA</t>
  </si>
  <si>
    <t xml:space="preserve">Računalne usluge   </t>
  </si>
  <si>
    <t>KATASTAR ZGRADA (REFORMSKA MJERA UVOĐENJE POREZA NA NEKRETNINE)</t>
  </si>
  <si>
    <t>PROJEKCIJA PRORAČUNA 2018 MGIPU</t>
  </si>
  <si>
    <t>PROJEKCIJA PRORAČUNA 2019 MGIPU</t>
  </si>
  <si>
    <t>SUPREME PROJEKT – PROSTORNO PLANIRANJE MORA</t>
  </si>
  <si>
    <t>EUROPSKI FOND ZA POMORSTVO I RIBARSTVO</t>
  </si>
  <si>
    <t>A538075</t>
  </si>
  <si>
    <t>Kapitalne pomoći proračunskim korisnicima drugih proračuna</t>
  </si>
  <si>
    <t>T576271</t>
  </si>
  <si>
    <t>l</t>
  </si>
  <si>
    <t>T664044</t>
  </si>
  <si>
    <t xml:space="preserve"> PRORAČUN 2017 </t>
  </si>
  <si>
    <t>PRIJEDLOG PRORAČUNA 2018</t>
  </si>
  <si>
    <t>PRIJEDLOG PRORAČUNA 2019</t>
  </si>
  <si>
    <t>PRIJEDLOG PRORAČUNA 2020</t>
  </si>
  <si>
    <t>IZVRŠENJE + REZERVIRANA UGOVORENA SREDSTVA 14.09.2017.</t>
  </si>
  <si>
    <t>Dani zajmovi ostalim izvanproračunskim korisnicima državnog proračuna</t>
  </si>
  <si>
    <r>
      <t xml:space="preserve">EUROPSKI FOND ZA REGIONALNI RAZVOJ </t>
    </r>
    <r>
      <rPr>
        <b/>
        <sz val="10"/>
        <color rgb="FFFF0000"/>
        <rFont val="Times New Roman"/>
        <family val="1"/>
        <charset val="238"/>
      </rPr>
      <t>skupina konta 51</t>
    </r>
  </si>
  <si>
    <r>
      <t xml:space="preserve">EUROPSKI FOND ZA REGIONALNI RAZVOJ </t>
    </r>
    <r>
      <rPr>
        <b/>
        <sz val="9"/>
        <color rgb="FFFF0000"/>
        <rFont val="Times New Roman"/>
        <family val="1"/>
        <charset val="238"/>
      </rPr>
      <t>skupina konta 51</t>
    </r>
  </si>
  <si>
    <t>PRAĆENJE STANJA U PROSTORU I PODRŠKA RAZVOJA ISPU</t>
  </si>
  <si>
    <t>INFORMACIJSKI SUSTAV PROSTORNOG UREĐENJA - ISPU--promjena  naziva</t>
  </si>
  <si>
    <t>5</t>
  </si>
  <si>
    <t>Dani zajmovi drugim razinama vlasti</t>
  </si>
  <si>
    <t>Kapitalne donacije iz EU sredstava</t>
  </si>
  <si>
    <t>Kapitalne pomoći temeljem prijenosa EU sredstava</t>
  </si>
  <si>
    <t xml:space="preserve">OPERATIVNI PROGRAM KONKURENTNOST I KOHEZIJA 2014.-2020.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</si>
</sst>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7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Times New Roman"/>
      <family val="1"/>
      <charset val="238"/>
    </font>
    <font>
      <sz val="8"/>
      <name val="Tahoma"/>
      <family val="2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Arial"/>
      <family val="2"/>
    </font>
    <font>
      <sz val="6"/>
      <name val="Times New Roman"/>
      <family val="1"/>
      <charset val="238"/>
    </font>
    <font>
      <b/>
      <sz val="8"/>
      <name val="Times New Roman"/>
      <family val="1"/>
    </font>
    <font>
      <sz val="7"/>
      <name val="Arial"/>
      <family val="2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9"/>
      <color indexed="8"/>
      <name val="Times New Roman"/>
      <family val="1"/>
    </font>
    <font>
      <sz val="9.85"/>
      <color indexed="8"/>
      <name val="Times New Roman"/>
      <family val="1"/>
      <charset val="238"/>
    </font>
    <font>
      <sz val="10"/>
      <name val="Times New Roman"/>
      <family val="1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indexed="17"/>
      <name val="Calibri"/>
      <family val="2"/>
      <charset val="238"/>
    </font>
    <font>
      <sz val="9.85"/>
      <color indexed="8"/>
      <name val="Times New Roman"/>
      <family val="1"/>
      <charset val="238"/>
    </font>
    <font>
      <b/>
      <sz val="12"/>
      <name val="Arial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</font>
    <font>
      <sz val="8"/>
      <name val="Times New Roman CE"/>
      <family val="1"/>
      <charset val="238"/>
    </font>
    <font>
      <b/>
      <sz val="9.85"/>
      <color indexed="8"/>
      <name val="Times New Roman"/>
      <family val="1"/>
      <charset val="238"/>
    </font>
    <font>
      <sz val="9"/>
      <name val="Arial"/>
      <family val="2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sz val="8"/>
      <name val="Arial"/>
      <family val="2"/>
      <charset val="238"/>
    </font>
    <font>
      <b/>
      <sz val="10"/>
      <color indexed="9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9"/>
      <name val="Arial"/>
      <family val="2"/>
    </font>
    <font>
      <b/>
      <sz val="12"/>
      <color indexed="9"/>
      <name val="Times New Roman"/>
      <family val="1"/>
    </font>
    <font>
      <sz val="8"/>
      <color indexed="9"/>
      <name val="Times New Roman"/>
      <family val="1"/>
      <charset val="238"/>
    </font>
    <font>
      <b/>
      <sz val="11"/>
      <name val="Times New Roman"/>
      <family val="1"/>
    </font>
    <font>
      <b/>
      <sz val="10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9.85"/>
      <name val="Times New Roman"/>
      <family val="1"/>
      <charset val="238"/>
    </font>
    <font>
      <sz val="9.85"/>
      <name val="Times New Roman"/>
      <family val="1"/>
      <charset val="238"/>
    </font>
    <font>
      <sz val="9"/>
      <name val="Times New Roman"/>
      <family val="1"/>
      <charset val="238"/>
    </font>
    <font>
      <sz val="9.85"/>
      <name val="Times New Roman"/>
      <family val="1"/>
    </font>
    <font>
      <sz val="10"/>
      <color theme="1"/>
      <name val="Times New Roman"/>
      <family val="1"/>
      <charset val="238"/>
    </font>
    <font>
      <b/>
      <sz val="9.85"/>
      <name val="Times New Roman"/>
      <family val="1"/>
    </font>
    <font>
      <sz val="10"/>
      <color indexed="8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7"/>
      <name val="Times New Roman"/>
      <family val="1"/>
      <charset val="238"/>
    </font>
    <font>
      <sz val="8"/>
      <color rgb="FFFF0000"/>
      <name val="Times New Roman"/>
      <family val="1"/>
    </font>
    <font>
      <sz val="8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u/>
      <sz val="11"/>
      <color rgb="FFFF0000"/>
      <name val="Times New Roman"/>
      <family val="1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27" fillId="2" borderId="0" applyNumberFormat="0" applyBorder="0" applyAlignment="0" applyProtection="0"/>
    <xf numFmtId="0" fontId="25" fillId="0" borderId="0" applyBorder="0"/>
  </cellStyleXfs>
  <cellXfs count="1115">
    <xf numFmtId="0" fontId="0" fillId="0" borderId="0" xfId="0"/>
    <xf numFmtId="0" fontId="2" fillId="0" borderId="0" xfId="1" applyFont="1" applyAlignment="1">
      <alignment vertical="center"/>
    </xf>
    <xf numFmtId="0" fontId="4" fillId="0" borderId="0" xfId="1" applyFont="1" applyAlignment="1">
      <alignment horizontal="center" vertical="center" textRotation="90" wrapText="1"/>
    </xf>
    <xf numFmtId="0" fontId="5" fillId="0" borderId="0" xfId="1" applyFont="1" applyAlignment="1">
      <alignment horizontal="center" vertical="center" textRotation="90" wrapText="1"/>
    </xf>
    <xf numFmtId="0" fontId="1" fillId="0" borderId="1" xfId="1" applyBorder="1" applyAlignment="1">
      <alignment vertical="center" wrapText="1"/>
    </xf>
    <xf numFmtId="0" fontId="1" fillId="0" borderId="2" xfId="1" applyBorder="1" applyAlignment="1">
      <alignment vertical="center" wrapText="1"/>
    </xf>
    <xf numFmtId="0" fontId="6" fillId="0" borderId="2" xfId="1" applyNumberFormat="1" applyFont="1" applyFill="1" applyBorder="1" applyAlignment="1">
      <alignment vertical="center" wrapText="1"/>
    </xf>
    <xf numFmtId="49" fontId="2" fillId="0" borderId="0" xfId="1" applyNumberFormat="1" applyFont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19" fillId="0" borderId="2" xfId="1" applyFont="1" applyBorder="1" applyAlignment="1">
      <alignment vertical="center"/>
    </xf>
    <xf numFmtId="49" fontId="2" fillId="0" borderId="0" xfId="1" applyNumberFormat="1" applyFont="1" applyFill="1" applyBorder="1" applyAlignment="1">
      <alignment horizontal="center" vertical="center"/>
    </xf>
    <xf numFmtId="0" fontId="11" fillId="12" borderId="4" xfId="1" applyFont="1" applyFill="1" applyBorder="1" applyAlignment="1">
      <alignment horizontal="center" vertical="center" wrapText="1"/>
    </xf>
    <xf numFmtId="0" fontId="11" fillId="12" borderId="1" xfId="1" applyFont="1" applyFill="1" applyBorder="1" applyAlignment="1">
      <alignment vertical="center" wrapText="1"/>
    </xf>
    <xf numFmtId="0" fontId="11" fillId="12" borderId="2" xfId="1" applyFont="1" applyFill="1" applyBorder="1" applyAlignment="1">
      <alignment vertical="center" wrapText="1"/>
    </xf>
    <xf numFmtId="0" fontId="11" fillId="12" borderId="3" xfId="1" applyFont="1" applyFill="1" applyBorder="1" applyAlignment="1">
      <alignment vertical="center" wrapText="1"/>
    </xf>
    <xf numFmtId="0" fontId="20" fillId="12" borderId="3" xfId="1" applyNumberFormat="1" applyFont="1" applyFill="1" applyBorder="1" applyAlignment="1">
      <alignment vertical="center" wrapText="1"/>
    </xf>
    <xf numFmtId="0" fontId="19" fillId="0" borderId="4" xfId="1" applyFont="1" applyBorder="1" applyAlignment="1">
      <alignment horizontal="center" vertical="center"/>
    </xf>
    <xf numFmtId="0" fontId="19" fillId="0" borderId="1" xfId="1" applyFont="1" applyBorder="1" applyAlignment="1">
      <alignment vertical="center"/>
    </xf>
    <xf numFmtId="0" fontId="19" fillId="0" borderId="16" xfId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19" fillId="0" borderId="6" xfId="1" applyFont="1" applyBorder="1" applyAlignment="1">
      <alignment vertical="center"/>
    </xf>
    <xf numFmtId="0" fontId="21" fillId="0" borderId="4" xfId="1" applyNumberFormat="1" applyFont="1" applyBorder="1" applyAlignment="1">
      <alignment vertical="center" wrapText="1"/>
    </xf>
    <xf numFmtId="0" fontId="19" fillId="0" borderId="4" xfId="1" applyFont="1" applyBorder="1" applyAlignment="1">
      <alignment vertical="center"/>
    </xf>
    <xf numFmtId="0" fontId="19" fillId="0" borderId="17" xfId="1" applyFont="1" applyBorder="1" applyAlignment="1">
      <alignment vertical="center"/>
    </xf>
    <xf numFmtId="0" fontId="19" fillId="0" borderId="15" xfId="1" applyFont="1" applyBorder="1" applyAlignment="1">
      <alignment vertical="center"/>
    </xf>
    <xf numFmtId="0" fontId="22" fillId="0" borderId="4" xfId="1" applyNumberFormat="1" applyFont="1" applyBorder="1" applyAlignment="1">
      <alignment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vertical="center"/>
    </xf>
    <xf numFmtId="0" fontId="19" fillId="0" borderId="17" xfId="1" applyFont="1" applyFill="1" applyBorder="1" applyAlignment="1">
      <alignment vertical="center"/>
    </xf>
    <xf numFmtId="0" fontId="19" fillId="0" borderId="15" xfId="1" applyFont="1" applyFill="1" applyBorder="1" applyAlignment="1">
      <alignment vertical="center"/>
    </xf>
    <xf numFmtId="0" fontId="19" fillId="0" borderId="4" xfId="1" applyFont="1" applyFill="1" applyBorder="1" applyAlignment="1">
      <alignment vertical="center"/>
    </xf>
    <xf numFmtId="0" fontId="21" fillId="0" borderId="4" xfId="1" applyNumberFormat="1" applyFont="1" applyFill="1" applyBorder="1" applyAlignment="1">
      <alignment vertical="center" wrapText="1"/>
    </xf>
    <xf numFmtId="0" fontId="19" fillId="0" borderId="9" xfId="1" applyFont="1" applyBorder="1" applyAlignment="1">
      <alignment vertical="center"/>
    </xf>
    <xf numFmtId="0" fontId="19" fillId="0" borderId="5" xfId="1" applyFont="1" applyBorder="1" applyAlignment="1">
      <alignment vertical="center"/>
    </xf>
    <xf numFmtId="0" fontId="21" fillId="0" borderId="4" xfId="1" applyNumberFormat="1" applyFont="1" applyBorder="1" applyAlignment="1">
      <alignment vertical="center"/>
    </xf>
    <xf numFmtId="0" fontId="19" fillId="0" borderId="3" xfId="1" applyFont="1" applyBorder="1" applyAlignment="1">
      <alignment vertical="center"/>
    </xf>
    <xf numFmtId="0" fontId="19" fillId="0" borderId="18" xfId="1" applyFont="1" applyBorder="1" applyAlignment="1">
      <alignment vertical="center"/>
    </xf>
    <xf numFmtId="0" fontId="7" fillId="0" borderId="4" xfId="1" applyNumberFormat="1" applyFont="1" applyFill="1" applyBorder="1" applyAlignment="1"/>
    <xf numFmtId="0" fontId="23" fillId="0" borderId="4" xfId="1" applyNumberFormat="1" applyFont="1" applyBorder="1" applyAlignment="1">
      <alignment vertical="center" wrapText="1"/>
    </xf>
    <xf numFmtId="0" fontId="23" fillId="0" borderId="4" xfId="1" applyNumberFormat="1" applyFont="1" applyFill="1" applyBorder="1" applyAlignment="1">
      <alignment vertical="center" wrapText="1"/>
    </xf>
    <xf numFmtId="0" fontId="11" fillId="13" borderId="4" xfId="1" applyFont="1" applyFill="1" applyBorder="1" applyAlignment="1">
      <alignment horizontal="center" vertical="center" wrapText="1"/>
    </xf>
    <xf numFmtId="0" fontId="11" fillId="13" borderId="1" xfId="1" applyFont="1" applyFill="1" applyBorder="1" applyAlignment="1">
      <alignment vertical="center" wrapText="1"/>
    </xf>
    <xf numFmtId="0" fontId="11" fillId="13" borderId="2" xfId="1" applyFont="1" applyFill="1" applyBorder="1" applyAlignment="1">
      <alignment vertical="center" wrapText="1"/>
    </xf>
    <xf numFmtId="0" fontId="11" fillId="13" borderId="3" xfId="1" applyFont="1" applyFill="1" applyBorder="1" applyAlignment="1">
      <alignment vertical="center" wrapText="1"/>
    </xf>
    <xf numFmtId="0" fontId="6" fillId="13" borderId="4" xfId="1" applyFont="1" applyFill="1" applyBorder="1" applyAlignment="1">
      <alignment horizontal="center" vertical="center" wrapText="1"/>
    </xf>
    <xf numFmtId="0" fontId="14" fillId="13" borderId="1" xfId="1" applyFont="1" applyFill="1" applyBorder="1" applyAlignment="1">
      <alignment vertical="center" wrapText="1"/>
    </xf>
    <xf numFmtId="0" fontId="14" fillId="13" borderId="2" xfId="1" applyFont="1" applyFill="1" applyBorder="1" applyAlignment="1">
      <alignment vertical="center" wrapText="1"/>
    </xf>
    <xf numFmtId="0" fontId="14" fillId="13" borderId="3" xfId="1" applyFont="1" applyFill="1" applyBorder="1" applyAlignment="1">
      <alignment vertical="center" wrapText="1"/>
    </xf>
    <xf numFmtId="0" fontId="7" fillId="0" borderId="4" xfId="1" applyFont="1" applyBorder="1" applyAlignment="1">
      <alignment horizontal="center" wrapText="1"/>
    </xf>
    <xf numFmtId="0" fontId="3" fillId="0" borderId="4" xfId="1" applyFont="1" applyBorder="1" applyAlignment="1">
      <alignment wrapText="1"/>
    </xf>
    <xf numFmtId="0" fontId="3" fillId="0" borderId="9" xfId="1" applyFont="1" applyBorder="1" applyAlignment="1">
      <alignment wrapText="1"/>
    </xf>
    <xf numFmtId="0" fontId="3" fillId="0" borderId="5" xfId="1" applyFont="1" applyBorder="1" applyAlignment="1">
      <alignment wrapText="1"/>
    </xf>
    <xf numFmtId="0" fontId="7" fillId="0" borderId="4" xfId="1" applyFont="1" applyBorder="1" applyAlignment="1">
      <alignment wrapText="1"/>
    </xf>
    <xf numFmtId="0" fontId="3" fillId="0" borderId="1" xfId="1" applyFont="1" applyBorder="1" applyAlignment="1">
      <alignment wrapText="1"/>
    </xf>
    <xf numFmtId="0" fontId="3" fillId="0" borderId="2" xfId="1" applyFont="1" applyBorder="1" applyAlignment="1">
      <alignment wrapText="1"/>
    </xf>
    <xf numFmtId="0" fontId="20" fillId="13" borderId="3" xfId="1" applyNumberFormat="1" applyFont="1" applyFill="1" applyBorder="1" applyAlignment="1">
      <alignment vertical="center" wrapText="1"/>
    </xf>
    <xf numFmtId="0" fontId="21" fillId="0" borderId="6" xfId="1" applyNumberFormat="1" applyFont="1" applyFill="1" applyBorder="1" applyAlignment="1">
      <alignment vertical="center" wrapText="1"/>
    </xf>
    <xf numFmtId="0" fontId="21" fillId="0" borderId="6" xfId="1" applyNumberFormat="1" applyFont="1" applyBorder="1" applyAlignment="1">
      <alignment vertical="center" wrapText="1"/>
    </xf>
    <xf numFmtId="0" fontId="21" fillId="0" borderId="10" xfId="1" applyNumberFormat="1" applyFont="1" applyBorder="1" applyAlignment="1">
      <alignment vertical="center" wrapText="1"/>
    </xf>
    <xf numFmtId="0" fontId="6" fillId="12" borderId="4" xfId="1" applyFont="1" applyFill="1" applyBorder="1" applyAlignment="1">
      <alignment horizontal="center" vertical="center" wrapText="1"/>
    </xf>
    <xf numFmtId="0" fontId="14" fillId="12" borderId="1" xfId="1" applyFont="1" applyFill="1" applyBorder="1" applyAlignment="1">
      <alignment vertical="center" wrapText="1"/>
    </xf>
    <xf numFmtId="0" fontId="14" fillId="12" borderId="2" xfId="1" applyFont="1" applyFill="1" applyBorder="1" applyAlignment="1">
      <alignment vertical="center" wrapText="1"/>
    </xf>
    <xf numFmtId="0" fontId="14" fillId="12" borderId="3" xfId="1" applyFont="1" applyFill="1" applyBorder="1" applyAlignment="1">
      <alignment vertical="center" wrapText="1"/>
    </xf>
    <xf numFmtId="0" fontId="13" fillId="12" borderId="3" xfId="1" applyFont="1" applyFill="1" applyBorder="1" applyAlignment="1">
      <alignment vertical="center" wrapText="1"/>
    </xf>
    <xf numFmtId="0" fontId="20" fillId="13" borderId="20" xfId="1" applyNumberFormat="1" applyFont="1" applyFill="1" applyBorder="1" applyAlignment="1">
      <alignment vertical="center" wrapText="1"/>
    </xf>
    <xf numFmtId="0" fontId="23" fillId="0" borderId="6" xfId="1" applyNumberFormat="1" applyFont="1" applyBorder="1" applyAlignment="1">
      <alignment vertical="center" wrapText="1"/>
    </xf>
    <xf numFmtId="0" fontId="19" fillId="0" borderId="20" xfId="1" applyFont="1" applyBorder="1" applyAlignment="1">
      <alignment vertical="center"/>
    </xf>
    <xf numFmtId="0" fontId="21" fillId="0" borderId="4" xfId="1" applyNumberFormat="1" applyFont="1" applyFill="1" applyBorder="1" applyAlignment="1">
      <alignment vertical="center"/>
    </xf>
    <xf numFmtId="0" fontId="19" fillId="0" borderId="4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vertical="center" wrapText="1"/>
    </xf>
    <xf numFmtId="0" fontId="19" fillId="0" borderId="5" xfId="1" applyFont="1" applyFill="1" applyBorder="1" applyAlignment="1">
      <alignment vertical="center" wrapText="1"/>
    </xf>
    <xf numFmtId="0" fontId="7" fillId="0" borderId="3" xfId="1" applyFont="1" applyBorder="1"/>
    <xf numFmtId="0" fontId="19" fillId="0" borderId="10" xfId="1" applyFont="1" applyBorder="1" applyAlignment="1">
      <alignment vertical="center"/>
    </xf>
    <xf numFmtId="0" fontId="14" fillId="12" borderId="1" xfId="1" applyFont="1" applyFill="1" applyBorder="1" applyAlignment="1">
      <alignment vertical="center"/>
    </xf>
    <xf numFmtId="0" fontId="14" fillId="12" borderId="2" xfId="1" applyFont="1" applyFill="1" applyBorder="1" applyAlignment="1">
      <alignment vertical="center"/>
    </xf>
    <xf numFmtId="0" fontId="14" fillId="12" borderId="3" xfId="1" applyFont="1" applyFill="1" applyBorder="1" applyAlignment="1">
      <alignment vertical="center"/>
    </xf>
    <xf numFmtId="0" fontId="6" fillId="12" borderId="3" xfId="1" applyFont="1" applyFill="1" applyBorder="1" applyAlignment="1">
      <alignment vertical="center" wrapText="1"/>
    </xf>
    <xf numFmtId="0" fontId="3" fillId="0" borderId="4" xfId="1" applyFont="1" applyBorder="1" applyAlignment="1"/>
    <xf numFmtId="0" fontId="3" fillId="0" borderId="9" xfId="1" applyFont="1" applyBorder="1" applyAlignment="1"/>
    <xf numFmtId="0" fontId="3" fillId="0" borderId="5" xfId="1" applyFont="1" applyBorder="1" applyAlignment="1"/>
    <xf numFmtId="0" fontId="6" fillId="12" borderId="4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/>
    </xf>
    <xf numFmtId="0" fontId="28" fillId="0" borderId="4" xfId="1" applyNumberFormat="1" applyFont="1" applyBorder="1" applyAlignment="1">
      <alignment vertical="center" wrapText="1"/>
    </xf>
    <xf numFmtId="0" fontId="4" fillId="0" borderId="0" xfId="1" applyFont="1" applyAlignment="1">
      <alignment vertical="center" textRotation="90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29" fillId="0" borderId="2" xfId="0" applyFont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0" fontId="30" fillId="0" borderId="0" xfId="0" applyFont="1" applyBorder="1" applyAlignment="1">
      <alignment horizontal="center" vertical="center" textRotation="90"/>
    </xf>
    <xf numFmtId="49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textRotation="90" wrapText="1"/>
    </xf>
    <xf numFmtId="0" fontId="13" fillId="0" borderId="2" xfId="0" applyNumberFormat="1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textRotation="90" wrapText="1"/>
    </xf>
    <xf numFmtId="0" fontId="13" fillId="0" borderId="5" xfId="0" applyNumberFormat="1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textRotation="90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textRotation="90" wrapText="1"/>
    </xf>
    <xf numFmtId="0" fontId="13" fillId="0" borderId="8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 textRotation="90"/>
    </xf>
    <xf numFmtId="0" fontId="11" fillId="0" borderId="9" xfId="0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vertical="center" wrapText="1"/>
    </xf>
    <xf numFmtId="1" fontId="14" fillId="0" borderId="5" xfId="0" applyNumberFormat="1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right" vertical="center" wrapText="1"/>
    </xf>
    <xf numFmtId="1" fontId="14" fillId="4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textRotation="90" wrapText="1"/>
    </xf>
    <xf numFmtId="0" fontId="15" fillId="0" borderId="12" xfId="0" applyNumberFormat="1" applyFont="1" applyFill="1" applyBorder="1" applyAlignment="1">
      <alignment vertical="center" wrapText="1"/>
    </xf>
    <xf numFmtId="1" fontId="14" fillId="0" borderId="12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textRotation="90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13" fillId="0" borderId="14" xfId="0" applyNumberFormat="1" applyFont="1" applyFill="1" applyBorder="1" applyAlignment="1">
      <alignment horizontal="right" vertical="center" wrapText="1"/>
    </xf>
    <xf numFmtId="1" fontId="14" fillId="0" borderId="14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textRotation="90" wrapText="1"/>
    </xf>
    <xf numFmtId="0" fontId="6" fillId="0" borderId="5" xfId="0" applyNumberFormat="1" applyFont="1" applyFill="1" applyBorder="1" applyAlignment="1">
      <alignment vertical="center" wrapText="1"/>
    </xf>
    <xf numFmtId="1" fontId="14" fillId="3" borderId="5" xfId="0" applyNumberFormat="1" applyFont="1" applyFill="1" applyBorder="1" applyAlignment="1">
      <alignment horizontal="center" vertical="center" wrapText="1"/>
    </xf>
    <xf numFmtId="1" fontId="14" fillId="6" borderId="5" xfId="0" applyNumberFormat="1" applyFont="1" applyFill="1" applyBorder="1" applyAlignment="1">
      <alignment horizontal="center" vertical="center" wrapText="1"/>
    </xf>
    <xf numFmtId="1" fontId="14" fillId="7" borderId="5" xfId="0" applyNumberFormat="1" applyFont="1" applyFill="1" applyBorder="1" applyAlignment="1">
      <alignment horizontal="center" vertical="center" wrapText="1"/>
    </xf>
    <xf numFmtId="1" fontId="14" fillId="8" borderId="5" xfId="0" applyNumberFormat="1" applyFont="1" applyFill="1" applyBorder="1" applyAlignment="1">
      <alignment horizontal="center" vertical="center" wrapText="1"/>
    </xf>
    <xf numFmtId="1" fontId="14" fillId="5" borderId="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0" fillId="0" borderId="2" xfId="0" applyBorder="1" applyAlignment="1"/>
    <xf numFmtId="0" fontId="5" fillId="0" borderId="2" xfId="0" applyFont="1" applyBorder="1" applyAlignment="1"/>
    <xf numFmtId="0" fontId="6" fillId="6" borderId="2" xfId="0" applyFont="1" applyFill="1" applyBorder="1"/>
    <xf numFmtId="1" fontId="3" fillId="6" borderId="2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0" fillId="0" borderId="5" xfId="0" applyFill="1" applyBorder="1" applyAlignment="1"/>
    <xf numFmtId="0" fontId="9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/>
    <xf numFmtId="0" fontId="31" fillId="11" borderId="5" xfId="0" applyFont="1" applyFill="1" applyBorder="1" applyAlignment="1">
      <alignment horizontal="right" vertical="center" wrapText="1"/>
    </xf>
    <xf numFmtId="1" fontId="3" fillId="11" borderId="5" xfId="0" applyNumberFormat="1" applyFont="1" applyFill="1" applyBorder="1" applyAlignment="1">
      <alignment horizontal="center"/>
    </xf>
    <xf numFmtId="0" fontId="31" fillId="0" borderId="5" xfId="0" applyFont="1" applyFill="1" applyBorder="1" applyAlignment="1">
      <alignment horizontal="right" vertical="center" wrapText="1"/>
    </xf>
    <xf numFmtId="1" fontId="3" fillId="0" borderId="5" xfId="0" applyNumberFormat="1" applyFont="1" applyFill="1" applyBorder="1" applyAlignment="1">
      <alignment horizontal="center"/>
    </xf>
    <xf numFmtId="0" fontId="6" fillId="6" borderId="5" xfId="0" applyNumberFormat="1" applyFont="1" applyFill="1" applyBorder="1" applyAlignment="1">
      <alignment vertical="center" wrapText="1"/>
    </xf>
    <xf numFmtId="1" fontId="14" fillId="6" borderId="5" xfId="0" applyNumberFormat="1" applyFont="1" applyFill="1" applyBorder="1" applyAlignment="1">
      <alignment horizontal="center" vertical="center" textRotation="90" wrapText="1"/>
    </xf>
    <xf numFmtId="3" fontId="8" fillId="6" borderId="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3" fillId="0" borderId="2" xfId="0" applyFont="1" applyBorder="1" applyAlignment="1"/>
    <xf numFmtId="0" fontId="19" fillId="0" borderId="2" xfId="0" applyFont="1" applyBorder="1" applyAlignment="1">
      <alignment vertical="center"/>
    </xf>
    <xf numFmtId="0" fontId="4" fillId="0" borderId="0" xfId="0" applyFont="1" applyAlignment="1">
      <alignment vertical="center" textRotation="90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textRotation="90" wrapText="1"/>
    </xf>
    <xf numFmtId="0" fontId="5" fillId="0" borderId="0" xfId="0" applyFont="1" applyAlignment="1">
      <alignment horizontal="center" vertical="center" textRotation="90" wrapText="1"/>
    </xf>
    <xf numFmtId="0" fontId="6" fillId="0" borderId="2" xfId="0" applyNumberFormat="1" applyFont="1" applyFill="1" applyBorder="1" applyAlignment="1">
      <alignment vertical="center" wrapText="1"/>
    </xf>
    <xf numFmtId="49" fontId="26" fillId="0" borderId="0" xfId="0" applyNumberFormat="1" applyFont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textRotation="90"/>
    </xf>
    <xf numFmtId="0" fontId="18" fillId="15" borderId="1" xfId="0" applyFont="1" applyFill="1" applyBorder="1" applyAlignment="1">
      <alignment horizontal="center" vertical="center"/>
    </xf>
    <xf numFmtId="0" fontId="17" fillId="15" borderId="2" xfId="0" applyNumberFormat="1" applyFont="1" applyFill="1" applyBorder="1" applyAlignment="1">
      <alignment horizontal="center" vertical="center"/>
    </xf>
    <xf numFmtId="0" fontId="5" fillId="15" borderId="2" xfId="0" applyNumberFormat="1" applyFont="1" applyFill="1" applyBorder="1" applyAlignment="1">
      <alignment horizontal="center" vertical="center"/>
    </xf>
    <xf numFmtId="0" fontId="11" fillId="15" borderId="2" xfId="0" applyNumberFormat="1" applyFont="1" applyFill="1" applyBorder="1" applyAlignment="1">
      <alignment horizontal="center" vertical="center"/>
    </xf>
    <xf numFmtId="0" fontId="18" fillId="15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1" fontId="14" fillId="6" borderId="5" xfId="0" applyNumberFormat="1" applyFont="1" applyFill="1" applyBorder="1" applyAlignment="1">
      <alignment horizontal="center" vertical="center"/>
    </xf>
    <xf numFmtId="1" fontId="14" fillId="10" borderId="5" xfId="0" applyNumberFormat="1" applyFont="1" applyFill="1" applyBorder="1" applyAlignment="1">
      <alignment horizontal="center" vertical="center" wrapText="1"/>
    </xf>
    <xf numFmtId="0" fontId="31" fillId="6" borderId="2" xfId="0" applyFont="1" applyFill="1" applyBorder="1" applyAlignment="1">
      <alignment vertical="center" wrapText="1"/>
    </xf>
    <xf numFmtId="3" fontId="8" fillId="6" borderId="4" xfId="0" applyNumberFormat="1" applyFont="1" applyFill="1" applyBorder="1" applyAlignment="1">
      <alignment horizontal="right" vertical="center"/>
    </xf>
    <xf numFmtId="0" fontId="17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1" fontId="11" fillId="11" borderId="5" xfId="0" applyNumberFormat="1" applyFont="1" applyFill="1" applyBorder="1" applyAlignment="1">
      <alignment horizontal="center" vertical="center"/>
    </xf>
    <xf numFmtId="3" fontId="8" fillId="11" borderId="4" xfId="0" applyNumberFormat="1" applyFont="1" applyFill="1" applyBorder="1" applyAlignment="1">
      <alignment horizontal="right" vertical="center"/>
    </xf>
    <xf numFmtId="1" fontId="11" fillId="0" borderId="5" xfId="0" applyNumberFormat="1" applyFont="1" applyFill="1" applyBorder="1" applyAlignment="1">
      <alignment horizontal="center" vertical="center"/>
    </xf>
    <xf numFmtId="0" fontId="31" fillId="15" borderId="2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11" fillId="12" borderId="6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vertical="center" wrapText="1"/>
    </xf>
    <xf numFmtId="0" fontId="11" fillId="12" borderId="2" xfId="0" applyFont="1" applyFill="1" applyBorder="1" applyAlignment="1">
      <alignment vertical="center" wrapText="1"/>
    </xf>
    <xf numFmtId="0" fontId="11" fillId="12" borderId="3" xfId="0" applyFont="1" applyFill="1" applyBorder="1" applyAlignment="1">
      <alignment vertical="center" wrapText="1"/>
    </xf>
    <xf numFmtId="0" fontId="18" fillId="12" borderId="1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24" fillId="0" borderId="3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21" fillId="0" borderId="4" xfId="0" applyNumberFormat="1" applyFont="1" applyBorder="1" applyAlignment="1">
      <alignment vertical="center" wrapText="1"/>
    </xf>
    <xf numFmtId="0" fontId="22" fillId="0" borderId="4" xfId="0" applyNumberFormat="1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21" fillId="0" borderId="4" xfId="0" applyNumberFormat="1" applyFont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0" fontId="21" fillId="0" borderId="3" xfId="0" applyNumberFormat="1" applyFont="1" applyFill="1" applyBorder="1" applyAlignment="1">
      <alignment vertical="center" wrapText="1"/>
    </xf>
    <xf numFmtId="0" fontId="24" fillId="0" borderId="4" xfId="0" applyFont="1" applyFill="1" applyBorder="1" applyAlignment="1">
      <alignment vertical="center"/>
    </xf>
    <xf numFmtId="0" fontId="21" fillId="0" borderId="4" xfId="0" applyNumberFormat="1" applyFont="1" applyFill="1" applyBorder="1" applyAlignment="1">
      <alignment vertical="center" wrapText="1"/>
    </xf>
    <xf numFmtId="0" fontId="11" fillId="12" borderId="4" xfId="0" applyFont="1" applyFill="1" applyBorder="1" applyAlignment="1">
      <alignment horizontal="center" vertical="center" wrapText="1"/>
    </xf>
    <xf numFmtId="0" fontId="18" fillId="12" borderId="19" xfId="0" applyFont="1" applyFill="1" applyBorder="1" applyAlignment="1">
      <alignment vertical="center" wrapText="1"/>
    </xf>
    <xf numFmtId="0" fontId="11" fillId="13" borderId="4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vertical="center" wrapText="1"/>
    </xf>
    <xf numFmtId="0" fontId="11" fillId="13" borderId="2" xfId="0" applyFont="1" applyFill="1" applyBorder="1" applyAlignment="1">
      <alignment vertical="center" wrapText="1"/>
    </xf>
    <xf numFmtId="0" fontId="11" fillId="13" borderId="3" xfId="0" applyFont="1" applyFill="1" applyBorder="1" applyAlignment="1">
      <alignment vertical="center" wrapText="1"/>
    </xf>
    <xf numFmtId="0" fontId="31" fillId="13" borderId="3" xfId="0" applyFont="1" applyFill="1" applyBorder="1" applyAlignment="1">
      <alignment vertical="center" wrapText="1"/>
    </xf>
    <xf numFmtId="3" fontId="8" fillId="13" borderId="4" xfId="0" applyNumberFormat="1" applyFont="1" applyFill="1" applyBorder="1" applyAlignment="1">
      <alignment vertical="center"/>
    </xf>
    <xf numFmtId="0" fontId="18" fillId="13" borderId="3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1" fillId="13" borderId="4" xfId="0" applyNumberFormat="1" applyFont="1" applyFill="1" applyBorder="1" applyAlignment="1" applyProtection="1">
      <alignment horizontal="center" vertical="center" wrapText="1"/>
    </xf>
    <xf numFmtId="0" fontId="11" fillId="13" borderId="1" xfId="0" applyNumberFormat="1" applyFont="1" applyFill="1" applyBorder="1" applyAlignment="1" applyProtection="1">
      <alignment vertical="center" wrapText="1"/>
    </xf>
    <xf numFmtId="0" fontId="11" fillId="13" borderId="2" xfId="0" applyNumberFormat="1" applyFont="1" applyFill="1" applyBorder="1" applyAlignment="1" applyProtection="1">
      <alignment vertical="center" wrapText="1"/>
    </xf>
    <xf numFmtId="0" fontId="11" fillId="13" borderId="3" xfId="0" applyNumberFormat="1" applyFont="1" applyFill="1" applyBorder="1" applyAlignment="1" applyProtection="1">
      <alignment vertical="center" wrapText="1"/>
    </xf>
    <xf numFmtId="0" fontId="20" fillId="13" borderId="3" xfId="0" applyNumberFormat="1" applyFont="1" applyFill="1" applyBorder="1" applyAlignment="1">
      <alignment vertical="center" wrapText="1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vertical="center"/>
    </xf>
    <xf numFmtId="0" fontId="19" fillId="0" borderId="1" xfId="0" applyNumberFormat="1" applyFont="1" applyFill="1" applyBorder="1" applyAlignment="1" applyProtection="1">
      <alignment vertical="center"/>
    </xf>
    <xf numFmtId="0" fontId="19" fillId="0" borderId="2" xfId="0" applyNumberFormat="1" applyFont="1" applyFill="1" applyBorder="1" applyAlignment="1" applyProtection="1">
      <alignment vertical="center"/>
    </xf>
    <xf numFmtId="0" fontId="19" fillId="0" borderId="3" xfId="0" applyNumberFormat="1" applyFont="1" applyFill="1" applyBorder="1" applyAlignment="1" applyProtection="1">
      <alignment vertical="center"/>
    </xf>
    <xf numFmtId="0" fontId="21" fillId="0" borderId="3" xfId="0" applyNumberFormat="1" applyFont="1" applyBorder="1" applyAlignment="1">
      <alignment vertical="center"/>
    </xf>
    <xf numFmtId="0" fontId="14" fillId="10" borderId="4" xfId="0" applyNumberFormat="1" applyFont="1" applyFill="1" applyBorder="1" applyAlignment="1" applyProtection="1">
      <alignment horizontal="center" vertical="center"/>
    </xf>
    <xf numFmtId="0" fontId="14" fillId="10" borderId="4" xfId="0" applyNumberFormat="1" applyFont="1" applyFill="1" applyBorder="1" applyAlignment="1" applyProtection="1">
      <alignment vertical="center"/>
    </xf>
    <xf numFmtId="0" fontId="14" fillId="10" borderId="1" xfId="0" applyFont="1" applyFill="1" applyBorder="1" applyAlignment="1">
      <alignment vertical="center"/>
    </xf>
    <xf numFmtId="0" fontId="14" fillId="10" borderId="2" xfId="0" applyNumberFormat="1" applyFont="1" applyFill="1" applyBorder="1" applyAlignment="1" applyProtection="1">
      <alignment vertical="center"/>
    </xf>
    <xf numFmtId="0" fontId="14" fillId="10" borderId="3" xfId="0" applyNumberFormat="1" applyFont="1" applyFill="1" applyBorder="1" applyAlignment="1" applyProtection="1">
      <alignment vertical="center"/>
    </xf>
    <xf numFmtId="0" fontId="33" fillId="10" borderId="4" xfId="0" applyNumberFormat="1" applyFont="1" applyFill="1" applyBorder="1" applyAlignment="1">
      <alignment vertical="center" wrapText="1"/>
    </xf>
    <xf numFmtId="3" fontId="8" fillId="10" borderId="4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34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textRotation="90" wrapText="1"/>
    </xf>
    <xf numFmtId="0" fontId="11" fillId="17" borderId="1" xfId="0" applyFont="1" applyFill="1" applyBorder="1" applyAlignment="1">
      <alignment horizontal="center" vertical="center" textRotation="90" wrapText="1"/>
    </xf>
    <xf numFmtId="0" fontId="3" fillId="17" borderId="2" xfId="0" applyFont="1" applyFill="1" applyBorder="1" applyAlignment="1">
      <alignment horizontal="center" vertical="center" textRotation="90" wrapText="1"/>
    </xf>
    <xf numFmtId="0" fontId="5" fillId="17" borderId="2" xfId="0" applyFont="1" applyFill="1" applyBorder="1" applyAlignment="1">
      <alignment vertical="center" wrapText="1"/>
    </xf>
    <xf numFmtId="0" fontId="6" fillId="17" borderId="2" xfId="0" applyFont="1" applyFill="1" applyBorder="1" applyAlignment="1">
      <alignment vertical="center" wrapText="1"/>
    </xf>
    <xf numFmtId="1" fontId="3" fillId="17" borderId="2" xfId="0" applyNumberFormat="1" applyFont="1" applyFill="1" applyBorder="1" applyAlignment="1">
      <alignment horizontal="center" vertical="center" wrapText="1"/>
    </xf>
    <xf numFmtId="3" fontId="8" fillId="17" borderId="4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1" fontId="14" fillId="9" borderId="5" xfId="0" applyNumberFormat="1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vertical="center" wrapText="1"/>
    </xf>
    <xf numFmtId="1" fontId="3" fillId="11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13" fillId="17" borderId="2" xfId="0" applyFont="1" applyFill="1" applyBorder="1" applyAlignment="1">
      <alignment horizontal="right" vertical="center" wrapText="1"/>
    </xf>
    <xf numFmtId="49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14" fillId="13" borderId="6" xfId="0" applyFont="1" applyFill="1" applyBorder="1" applyAlignment="1">
      <alignment vertical="center" wrapText="1"/>
    </xf>
    <xf numFmtId="0" fontId="14" fillId="13" borderId="9" xfId="0" applyFont="1" applyFill="1" applyBorder="1" applyAlignment="1">
      <alignment vertical="center" wrapText="1"/>
    </xf>
    <xf numFmtId="0" fontId="14" fillId="13" borderId="5" xfId="0" applyFont="1" applyFill="1" applyBorder="1" applyAlignment="1">
      <alignment vertical="center" wrapText="1"/>
    </xf>
    <xf numFmtId="0" fontId="14" fillId="13" borderId="10" xfId="0" applyFont="1" applyFill="1" applyBorder="1" applyAlignment="1">
      <alignment vertical="center" wrapText="1"/>
    </xf>
    <xf numFmtId="0" fontId="6" fillId="13" borderId="10" xfId="0" applyFont="1" applyFill="1" applyBorder="1" applyAlignment="1">
      <alignment vertical="center" wrapText="1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14" fillId="13" borderId="4" xfId="0" applyFont="1" applyFill="1" applyBorder="1" applyAlignment="1">
      <alignment vertical="center" wrapText="1"/>
    </xf>
    <xf numFmtId="0" fontId="14" fillId="13" borderId="1" xfId="0" applyFont="1" applyFill="1" applyBorder="1" applyAlignment="1">
      <alignment vertical="center" wrapText="1"/>
    </xf>
    <xf numFmtId="0" fontId="14" fillId="13" borderId="2" xfId="0" applyFont="1" applyFill="1" applyBorder="1" applyAlignment="1">
      <alignment vertical="center" wrapText="1"/>
    </xf>
    <xf numFmtId="0" fontId="14" fillId="13" borderId="3" xfId="0" applyFont="1" applyFill="1" applyBorder="1" applyAlignment="1">
      <alignment vertical="center" wrapText="1"/>
    </xf>
    <xf numFmtId="0" fontId="6" fillId="13" borderId="4" xfId="0" applyFont="1" applyFill="1" applyBorder="1" applyAlignment="1">
      <alignment vertical="center" wrapText="1"/>
    </xf>
    <xf numFmtId="0" fontId="14" fillId="12" borderId="4" xfId="0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center" vertical="center" wrapText="1"/>
    </xf>
    <xf numFmtId="0" fontId="14" fillId="12" borderId="3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/>
    </xf>
    <xf numFmtId="0" fontId="11" fillId="12" borderId="4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vertical="center"/>
    </xf>
    <xf numFmtId="0" fontId="3" fillId="12" borderId="1" xfId="0" applyFont="1" applyFill="1" applyBorder="1" applyAlignment="1">
      <alignment vertical="center"/>
    </xf>
    <xf numFmtId="0" fontId="3" fillId="12" borderId="2" xfId="0" applyFont="1" applyFill="1" applyBorder="1" applyAlignment="1">
      <alignment vertical="center"/>
    </xf>
    <xf numFmtId="0" fontId="3" fillId="12" borderId="3" xfId="0" applyFont="1" applyFill="1" applyBorder="1" applyAlignment="1">
      <alignment vertical="center"/>
    </xf>
    <xf numFmtId="3" fontId="6" fillId="12" borderId="3" xfId="3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9" xfId="0" applyFont="1" applyBorder="1" applyAlignment="1"/>
    <xf numFmtId="0" fontId="3" fillId="0" borderId="5" xfId="0" applyFont="1" applyBorder="1" applyAlignment="1"/>
    <xf numFmtId="0" fontId="7" fillId="0" borderId="4" xfId="0" applyNumberFormat="1" applyFont="1" applyFill="1" applyBorder="1" applyAlignment="1"/>
    <xf numFmtId="0" fontId="3" fillId="0" borderId="1" xfId="0" applyFont="1" applyBorder="1" applyAlignment="1"/>
    <xf numFmtId="0" fontId="3" fillId="0" borderId="2" xfId="0" applyFont="1" applyFill="1" applyBorder="1" applyAlignment="1"/>
    <xf numFmtId="0" fontId="7" fillId="0" borderId="6" xfId="0" applyNumberFormat="1" applyFont="1" applyFill="1" applyBorder="1" applyAlignment="1">
      <alignment horizontal="left"/>
    </xf>
    <xf numFmtId="0" fontId="3" fillId="0" borderId="5" xfId="0" applyFont="1" applyFill="1" applyBorder="1" applyAlignment="1"/>
    <xf numFmtId="0" fontId="21" fillId="0" borderId="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/>
    <xf numFmtId="0" fontId="3" fillId="0" borderId="6" xfId="0" applyFont="1" applyFill="1" applyBorder="1" applyAlignment="1">
      <alignment vertical="center"/>
    </xf>
    <xf numFmtId="0" fontId="3" fillId="0" borderId="1" xfId="0" applyFont="1" applyFill="1" applyBorder="1" applyAlignment="1"/>
    <xf numFmtId="0" fontId="7" fillId="0" borderId="3" xfId="0" applyNumberFormat="1" applyFont="1" applyFill="1" applyBorder="1" applyAlignment="1"/>
    <xf numFmtId="0" fontId="14" fillId="12" borderId="1" xfId="0" applyNumberFormat="1" applyFont="1" applyFill="1" applyBorder="1" applyAlignment="1">
      <alignment horizontal="center" vertical="center"/>
    </xf>
    <xf numFmtId="0" fontId="14" fillId="12" borderId="2" xfId="0" applyFont="1" applyFill="1" applyBorder="1" applyAlignment="1">
      <alignment vertical="center"/>
    </xf>
    <xf numFmtId="0" fontId="14" fillId="12" borderId="3" xfId="0" applyFont="1" applyFill="1" applyBorder="1" applyAlignment="1">
      <alignment vertical="center"/>
    </xf>
    <xf numFmtId="0" fontId="3" fillId="0" borderId="4" xfId="0" applyFont="1" applyBorder="1" applyAlignment="1"/>
    <xf numFmtId="0" fontId="28" fillId="0" borderId="4" xfId="0" applyNumberFormat="1" applyFont="1" applyBorder="1" applyAlignment="1">
      <alignment vertical="center"/>
    </xf>
    <xf numFmtId="0" fontId="14" fillId="12" borderId="1" xfId="0" applyFont="1" applyFill="1" applyBorder="1" applyAlignment="1">
      <alignment vertical="center" wrapText="1"/>
    </xf>
    <xf numFmtId="0" fontId="14" fillId="12" borderId="2" xfId="0" applyFont="1" applyFill="1" applyBorder="1" applyAlignment="1">
      <alignment vertical="center" wrapText="1"/>
    </xf>
    <xf numFmtId="0" fontId="14" fillId="12" borderId="3" xfId="0" applyFont="1" applyFill="1" applyBorder="1" applyAlignment="1">
      <alignment vertical="center" wrapText="1"/>
    </xf>
    <xf numFmtId="0" fontId="3" fillId="0" borderId="3" xfId="0" applyFont="1" applyBorder="1" applyAlignment="1"/>
    <xf numFmtId="0" fontId="7" fillId="0" borderId="4" xfId="3" applyFont="1" applyFill="1" applyBorder="1" applyAlignment="1"/>
    <xf numFmtId="0" fontId="26" fillId="0" borderId="0" xfId="0" applyFont="1" applyBorder="1" applyAlignment="1">
      <alignment horizontal="center" vertical="center"/>
    </xf>
    <xf numFmtId="0" fontId="11" fillId="12" borderId="4" xfId="0" applyFont="1" applyFill="1" applyBorder="1" applyAlignment="1">
      <alignment horizontal="center"/>
    </xf>
    <xf numFmtId="0" fontId="14" fillId="12" borderId="1" xfId="0" applyFont="1" applyFill="1" applyBorder="1" applyAlignment="1"/>
    <xf numFmtId="0" fontId="14" fillId="12" borderId="2" xfId="0" applyFont="1" applyFill="1" applyBorder="1" applyAlignment="1"/>
    <xf numFmtId="0" fontId="14" fillId="12" borderId="3" xfId="0" applyFont="1" applyFill="1" applyBorder="1" applyAlignment="1"/>
    <xf numFmtId="3" fontId="6" fillId="12" borderId="3" xfId="3" applyNumberFormat="1" applyFont="1" applyFill="1" applyBorder="1" applyAlignment="1">
      <alignment vertical="center"/>
    </xf>
    <xf numFmtId="0" fontId="7" fillId="0" borderId="4" xfId="0" applyFont="1" applyBorder="1" applyAlignment="1"/>
    <xf numFmtId="0" fontId="7" fillId="0" borderId="3" xfId="0" applyFont="1" applyFill="1" applyBorder="1" applyAlignment="1">
      <alignment vertical="center" wrapText="1"/>
    </xf>
    <xf numFmtId="0" fontId="7" fillId="0" borderId="3" xfId="0" applyFont="1" applyBorder="1" applyAlignment="1"/>
    <xf numFmtId="0" fontId="14" fillId="10" borderId="4" xfId="0" applyFont="1" applyFill="1" applyBorder="1" applyAlignment="1">
      <alignment horizontal="center"/>
    </xf>
    <xf numFmtId="0" fontId="14" fillId="10" borderId="1" xfId="0" applyFont="1" applyFill="1" applyBorder="1" applyAlignment="1"/>
    <xf numFmtId="0" fontId="14" fillId="10" borderId="2" xfId="0" applyFont="1" applyFill="1" applyBorder="1" applyAlignment="1"/>
    <xf numFmtId="0" fontId="14" fillId="10" borderId="3" xfId="0" applyFont="1" applyFill="1" applyBorder="1" applyAlignment="1"/>
    <xf numFmtId="0" fontId="6" fillId="10" borderId="3" xfId="0" applyFont="1" applyFill="1" applyBorder="1"/>
    <xf numFmtId="0" fontId="14" fillId="10" borderId="4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vertical="center" wrapText="1"/>
    </xf>
    <xf numFmtId="0" fontId="14" fillId="10" borderId="2" xfId="0" applyFont="1" applyFill="1" applyBorder="1" applyAlignment="1">
      <alignment vertical="center" wrapText="1"/>
    </xf>
    <xf numFmtId="0" fontId="14" fillId="10" borderId="3" xfId="0" applyFont="1" applyFill="1" applyBorder="1" applyAlignment="1">
      <alignment vertical="center" wrapText="1"/>
    </xf>
    <xf numFmtId="0" fontId="6" fillId="10" borderId="3" xfId="0" applyFont="1" applyFill="1" applyBorder="1" applyAlignment="1">
      <alignment vertical="center" wrapText="1"/>
    </xf>
    <xf numFmtId="0" fontId="14" fillId="10" borderId="4" xfId="0" applyFont="1" applyFill="1" applyBorder="1" applyAlignment="1">
      <alignment vertical="center" wrapText="1"/>
    </xf>
    <xf numFmtId="0" fontId="14" fillId="10" borderId="9" xfId="0" applyFont="1" applyFill="1" applyBorder="1" applyAlignment="1">
      <alignment vertical="center" wrapText="1"/>
    </xf>
    <xf numFmtId="0" fontId="14" fillId="10" borderId="5" xfId="0" applyFont="1" applyFill="1" applyBorder="1" applyAlignment="1">
      <alignment vertical="center" wrapText="1"/>
    </xf>
    <xf numFmtId="0" fontId="6" fillId="10" borderId="4" xfId="0" applyFont="1" applyFill="1" applyBorder="1" applyAlignment="1">
      <alignment vertical="center" wrapText="1"/>
    </xf>
    <xf numFmtId="0" fontId="11" fillId="13" borderId="4" xfId="0" applyFont="1" applyFill="1" applyBorder="1" applyAlignment="1">
      <alignment horizontal="center"/>
    </xf>
    <xf numFmtId="0" fontId="14" fillId="13" borderId="4" xfId="0" applyFont="1" applyFill="1" applyBorder="1" applyAlignment="1"/>
    <xf numFmtId="0" fontId="14" fillId="13" borderId="5" xfId="0" applyFont="1" applyFill="1" applyBorder="1" applyAlignment="1"/>
    <xf numFmtId="0" fontId="6" fillId="13" borderId="4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/>
    <xf numFmtId="0" fontId="3" fillId="0" borderId="6" xfId="0" applyFont="1" applyFill="1" applyBorder="1" applyAlignment="1"/>
    <xf numFmtId="0" fontId="7" fillId="0" borderId="4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6" fillId="13" borderId="4" xfId="0" applyFont="1" applyFill="1" applyBorder="1" applyAlignment="1"/>
    <xf numFmtId="0" fontId="3" fillId="0" borderId="4" xfId="0" applyFont="1" applyBorder="1" applyAlignment="1">
      <alignment wrapText="1"/>
    </xf>
    <xf numFmtId="0" fontId="7" fillId="0" borderId="6" xfId="0" applyFont="1" applyFill="1" applyBorder="1" applyAlignment="1"/>
    <xf numFmtId="0" fontId="14" fillId="13" borderId="6" xfId="0" applyFont="1" applyFill="1" applyBorder="1" applyAlignment="1"/>
    <xf numFmtId="0" fontId="6" fillId="13" borderId="6" xfId="0" applyFont="1" applyFill="1" applyBorder="1" applyAlignment="1"/>
    <xf numFmtId="0" fontId="14" fillId="13" borderId="2" xfId="0" applyFont="1" applyFill="1" applyBorder="1" applyAlignment="1"/>
    <xf numFmtId="0" fontId="5" fillId="0" borderId="0" xfId="0" applyFont="1" applyFill="1" applyBorder="1" applyAlignment="1">
      <alignment vertical="center" wrapText="1"/>
    </xf>
    <xf numFmtId="3" fontId="6" fillId="13" borderId="4" xfId="3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7" fillId="0" borderId="4" xfId="0" applyFont="1" applyFill="1" applyBorder="1"/>
    <xf numFmtId="0" fontId="7" fillId="0" borderId="6" xfId="0" applyFont="1" applyBorder="1" applyAlignment="1"/>
    <xf numFmtId="0" fontId="26" fillId="0" borderId="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vertical="center" wrapText="1"/>
    </xf>
    <xf numFmtId="0" fontId="28" fillId="0" borderId="6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7" fillId="0" borderId="6" xfId="0" applyNumberFormat="1" applyFont="1" applyFill="1" applyBorder="1" applyAlignment="1"/>
    <xf numFmtId="0" fontId="3" fillId="0" borderId="4" xfId="0" applyFont="1" applyBorder="1" applyAlignment="1">
      <alignment vertical="center"/>
    </xf>
    <xf numFmtId="0" fontId="21" fillId="0" borderId="6" xfId="0" applyNumberFormat="1" applyFont="1" applyFill="1" applyBorder="1" applyAlignment="1">
      <alignment vertical="center"/>
    </xf>
    <xf numFmtId="0" fontId="14" fillId="13" borderId="4" xfId="0" applyFont="1" applyFill="1" applyBorder="1" applyAlignment="1">
      <alignment horizontal="center" vertical="center" wrapText="1"/>
    </xf>
    <xf numFmtId="0" fontId="6" fillId="13" borderId="6" xfId="0" applyNumberFormat="1" applyFont="1" applyFill="1" applyBorder="1" applyAlignment="1">
      <alignment vertical="center" wrapText="1"/>
    </xf>
    <xf numFmtId="0" fontId="14" fillId="12" borderId="6" xfId="0" applyFont="1" applyFill="1" applyBorder="1" applyAlignment="1">
      <alignment vertical="center" wrapText="1"/>
    </xf>
    <xf numFmtId="0" fontId="14" fillId="12" borderId="9" xfId="0" applyFont="1" applyFill="1" applyBorder="1" applyAlignment="1">
      <alignment vertical="center" wrapText="1"/>
    </xf>
    <xf numFmtId="0" fontId="14" fillId="12" borderId="5" xfId="0" applyFont="1" applyFill="1" applyBorder="1" applyAlignment="1">
      <alignment vertical="center" wrapText="1"/>
    </xf>
    <xf numFmtId="0" fontId="6" fillId="12" borderId="6" xfId="3" applyFont="1" applyFill="1" applyBorder="1" applyAlignment="1">
      <alignment vertical="center" wrapText="1"/>
    </xf>
    <xf numFmtId="0" fontId="6" fillId="13" borderId="6" xfId="0" applyFont="1" applyFill="1" applyBorder="1" applyAlignment="1">
      <alignment vertical="center" wrapText="1"/>
    </xf>
    <xf numFmtId="0" fontId="3" fillId="0" borderId="6" xfId="0" applyFont="1" applyBorder="1" applyAlignment="1"/>
    <xf numFmtId="0" fontId="19" fillId="0" borderId="6" xfId="0" applyFont="1" applyBorder="1" applyAlignment="1">
      <alignment vertical="center"/>
    </xf>
    <xf numFmtId="0" fontId="3" fillId="0" borderId="9" xfId="0" applyFont="1" applyFill="1" applyBorder="1" applyAlignment="1"/>
    <xf numFmtId="0" fontId="19" fillId="0" borderId="6" xfId="0" applyFont="1" applyFill="1" applyBorder="1" applyAlignment="1">
      <alignment vertical="center"/>
    </xf>
    <xf numFmtId="0" fontId="28" fillId="0" borderId="6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" fontId="14" fillId="0" borderId="1" xfId="0" applyNumberFormat="1" applyFont="1" applyFill="1" applyBorder="1" applyAlignment="1">
      <alignment horizontal="center" vertical="center" wrapText="1"/>
    </xf>
    <xf numFmtId="1" fontId="14" fillId="3" borderId="9" xfId="0" applyNumberFormat="1" applyFont="1" applyFill="1" applyBorder="1" applyAlignment="1">
      <alignment horizontal="center" vertical="center" wrapText="1"/>
    </xf>
    <xf numFmtId="1" fontId="14" fillId="4" borderId="9" xfId="0" applyNumberFormat="1" applyFont="1" applyFill="1" applyBorder="1" applyAlignment="1">
      <alignment horizontal="center" vertical="center" wrapText="1"/>
    </xf>
    <xf numFmtId="1" fontId="14" fillId="5" borderId="7" xfId="0" applyNumberFormat="1" applyFont="1" applyFill="1" applyBorder="1" applyAlignment="1">
      <alignment horizontal="center" vertical="center" wrapText="1"/>
    </xf>
    <xf numFmtId="1" fontId="14" fillId="6" borderId="1" xfId="0" applyNumberFormat="1" applyFont="1" applyFill="1" applyBorder="1" applyAlignment="1">
      <alignment horizontal="center" vertical="center" wrapText="1"/>
    </xf>
    <xf numFmtId="1" fontId="14" fillId="7" borderId="9" xfId="0" applyNumberFormat="1" applyFont="1" applyFill="1" applyBorder="1" applyAlignment="1">
      <alignment horizontal="center" vertical="center" wrapText="1"/>
    </xf>
    <xf numFmtId="1" fontId="14" fillId="8" borderId="9" xfId="0" applyNumberFormat="1" applyFont="1" applyFill="1" applyBorder="1" applyAlignment="1">
      <alignment horizontal="center" vertical="center" wrapText="1"/>
    </xf>
    <xf numFmtId="1" fontId="14" fillId="10" borderId="7" xfId="0" applyNumberFormat="1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/>
    </xf>
    <xf numFmtId="1" fontId="14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1" fontId="14" fillId="0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wrapText="1"/>
    </xf>
    <xf numFmtId="1" fontId="14" fillId="8" borderId="1" xfId="1" applyNumberFormat="1" applyFont="1" applyFill="1" applyBorder="1" applyAlignment="1">
      <alignment horizontal="center" vertical="center" wrapText="1"/>
    </xf>
    <xf numFmtId="1" fontId="14" fillId="12" borderId="1" xfId="1" applyNumberFormat="1" applyFont="1" applyFill="1" applyBorder="1" applyAlignment="1">
      <alignment horizontal="center" vertical="center" wrapText="1"/>
    </xf>
    <xf numFmtId="1" fontId="14" fillId="6" borderId="1" xfId="1" applyNumberFormat="1" applyFont="1" applyFill="1" applyBorder="1" applyAlignment="1" applyProtection="1">
      <alignment horizontal="center" vertical="center" wrapText="1"/>
    </xf>
    <xf numFmtId="1" fontId="3" fillId="6" borderId="1" xfId="1" applyNumberFormat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 vertical="center" wrapText="1"/>
    </xf>
    <xf numFmtId="1" fontId="14" fillId="0" borderId="1" xfId="1" applyNumberFormat="1" applyFont="1" applyFill="1" applyBorder="1" applyAlignment="1">
      <alignment horizontal="center" vertical="center"/>
    </xf>
    <xf numFmtId="1" fontId="14" fillId="15" borderId="2" xfId="0" applyNumberFormat="1" applyFont="1" applyFill="1" applyBorder="1" applyAlignment="1">
      <alignment horizontal="center" vertical="center"/>
    </xf>
    <xf numFmtId="1" fontId="11" fillId="6" borderId="2" xfId="0" applyNumberFormat="1" applyFont="1" applyFill="1" applyBorder="1" applyAlignment="1">
      <alignment horizontal="center" vertical="center"/>
    </xf>
    <xf numFmtId="1" fontId="14" fillId="0" borderId="9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3" fillId="7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 vertical="center" wrapText="1"/>
    </xf>
    <xf numFmtId="1" fontId="14" fillId="10" borderId="1" xfId="0" applyNumberFormat="1" applyFont="1" applyFill="1" applyBorder="1" applyAlignment="1">
      <alignment horizontal="center" vertical="center" wrapText="1"/>
    </xf>
    <xf numFmtId="1" fontId="3" fillId="10" borderId="1" xfId="0" applyNumberFormat="1" applyFont="1" applyFill="1" applyBorder="1" applyAlignment="1">
      <alignment horizontal="center" vertical="center"/>
    </xf>
    <xf numFmtId="1" fontId="14" fillId="16" borderId="1" xfId="0" applyNumberFormat="1" applyFont="1" applyFill="1" applyBorder="1" applyAlignment="1">
      <alignment horizontal="center" vertical="center"/>
    </xf>
    <xf numFmtId="1" fontId="3" fillId="16" borderId="1" xfId="0" applyNumberFormat="1" applyFont="1" applyFill="1" applyBorder="1" applyAlignment="1">
      <alignment horizontal="center" vertical="center"/>
    </xf>
    <xf numFmtId="1" fontId="14" fillId="6" borderId="1" xfId="0" applyNumberFormat="1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 wrapText="1"/>
    </xf>
    <xf numFmtId="1" fontId="3" fillId="6" borderId="2" xfId="0" applyNumberFormat="1" applyFont="1" applyFill="1" applyBorder="1" applyAlignment="1">
      <alignment horizontal="center" vertical="center" wrapText="1"/>
    </xf>
    <xf numFmtId="1" fontId="14" fillId="0" borderId="9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14" fillId="8" borderId="1" xfId="0" applyNumberFormat="1" applyFont="1" applyFill="1" applyBorder="1" applyAlignment="1">
      <alignment horizontal="center"/>
    </xf>
    <xf numFmtId="1" fontId="3" fillId="8" borderId="1" xfId="0" applyNumberFormat="1" applyFont="1" applyFill="1" applyBorder="1" applyAlignment="1">
      <alignment horizontal="center"/>
    </xf>
    <xf numFmtId="1" fontId="14" fillId="9" borderId="2" xfId="0" applyNumberFormat="1" applyFont="1" applyFill="1" applyBorder="1" applyAlignment="1">
      <alignment horizontal="center"/>
    </xf>
    <xf numFmtId="1" fontId="3" fillId="9" borderId="1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 vertical="center"/>
    </xf>
    <xf numFmtId="1" fontId="14" fillId="8" borderId="1" xfId="0" applyNumberFormat="1" applyFont="1" applyFill="1" applyBorder="1" applyAlignment="1">
      <alignment horizontal="center" vertical="center"/>
    </xf>
    <xf numFmtId="1" fontId="14" fillId="9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14" fillId="8" borderId="1" xfId="0" applyNumberFormat="1" applyFont="1" applyFill="1" applyBorder="1" applyAlignment="1">
      <alignment horizontal="center" vertical="center" wrapText="1"/>
    </xf>
    <xf numFmtId="1" fontId="14" fillId="9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center"/>
    </xf>
    <xf numFmtId="1" fontId="14" fillId="4" borderId="1" xfId="0" applyNumberFormat="1" applyFont="1" applyFill="1" applyBorder="1" applyAlignment="1">
      <alignment horizontal="center" vertical="center"/>
    </xf>
    <xf numFmtId="1" fontId="14" fillId="5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3" fontId="8" fillId="19" borderId="4" xfId="0" applyNumberFormat="1" applyFont="1" applyFill="1" applyBorder="1" applyAlignment="1">
      <alignment vertical="center"/>
    </xf>
    <xf numFmtId="0" fontId="31" fillId="19" borderId="2" xfId="0" applyFont="1" applyFill="1" applyBorder="1" applyAlignment="1">
      <alignment horizontal="right" vertical="center" wrapText="1"/>
    </xf>
    <xf numFmtId="3" fontId="37" fillId="0" borderId="4" xfId="0" applyNumberFormat="1" applyFont="1" applyBorder="1"/>
    <xf numFmtId="0" fontId="17" fillId="19" borderId="1" xfId="0" applyFont="1" applyFill="1" applyBorder="1" applyAlignment="1">
      <alignment horizontal="center" vertical="center" textRotation="90" wrapText="1"/>
    </xf>
    <xf numFmtId="0" fontId="6" fillId="19" borderId="3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" fontId="14" fillId="6" borderId="4" xfId="0" applyNumberFormat="1" applyFont="1" applyFill="1" applyBorder="1" applyAlignment="1">
      <alignment horizontal="center" vertical="center"/>
    </xf>
    <xf numFmtId="1" fontId="3" fillId="6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4" fillId="20" borderId="1" xfId="0" applyFont="1" applyFill="1" applyBorder="1" applyAlignment="1">
      <alignment vertical="center"/>
    </xf>
    <xf numFmtId="0" fontId="14" fillId="20" borderId="2" xfId="0" applyNumberFormat="1" applyFont="1" applyFill="1" applyBorder="1" applyAlignment="1" applyProtection="1">
      <alignment vertical="center"/>
    </xf>
    <xf numFmtId="0" fontId="14" fillId="20" borderId="3" xfId="0" applyNumberFormat="1" applyFont="1" applyFill="1" applyBorder="1" applyAlignment="1" applyProtection="1">
      <alignment vertical="center"/>
    </xf>
    <xf numFmtId="3" fontId="37" fillId="0" borderId="0" xfId="0" applyNumberFormat="1" applyFont="1"/>
    <xf numFmtId="3" fontId="8" fillId="13" borderId="4" xfId="1" applyNumberFormat="1" applyFont="1" applyFill="1" applyBorder="1" applyAlignment="1" applyProtection="1">
      <alignment vertical="center"/>
    </xf>
    <xf numFmtId="3" fontId="8" fillId="12" borderId="4" xfId="1" applyNumberFormat="1" applyFont="1" applyFill="1" applyBorder="1" applyAlignment="1" applyProtection="1">
      <alignment vertical="center"/>
    </xf>
    <xf numFmtId="3" fontId="8" fillId="6" borderId="4" xfId="0" applyNumberFormat="1" applyFont="1" applyFill="1" applyBorder="1" applyAlignment="1"/>
    <xf numFmtId="3" fontId="8" fillId="11" borderId="4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0" fontId="6" fillId="0" borderId="0" xfId="0" applyFont="1" applyFill="1"/>
    <xf numFmtId="0" fontId="14" fillId="0" borderId="0" xfId="0" applyFont="1" applyFill="1" applyBorder="1" applyAlignment="1"/>
    <xf numFmtId="3" fontId="14" fillId="0" borderId="0" xfId="0" applyNumberFormat="1" applyFont="1"/>
    <xf numFmtId="3" fontId="8" fillId="0" borderId="0" xfId="0" applyNumberFormat="1" applyFont="1" applyAlignment="1"/>
    <xf numFmtId="3" fontId="14" fillId="6" borderId="0" xfId="0" applyNumberFormat="1" applyFont="1" applyFill="1"/>
    <xf numFmtId="0" fontId="14" fillId="8" borderId="0" xfId="0" applyFont="1" applyFill="1" applyBorder="1" applyAlignment="1"/>
    <xf numFmtId="3" fontId="14" fillId="8" borderId="0" xfId="0" applyNumberFormat="1" applyFont="1" applyFill="1"/>
    <xf numFmtId="0" fontId="14" fillId="0" borderId="0" xfId="0" applyFont="1"/>
    <xf numFmtId="0" fontId="14" fillId="8" borderId="0" xfId="0" applyFont="1" applyFill="1"/>
    <xf numFmtId="0" fontId="14" fillId="6" borderId="0" xfId="0" applyFont="1" applyFill="1"/>
    <xf numFmtId="0" fontId="14" fillId="5" borderId="0" xfId="0" applyFont="1" applyFill="1"/>
    <xf numFmtId="0" fontId="14" fillId="3" borderId="0" xfId="0" applyFont="1" applyFill="1"/>
    <xf numFmtId="0" fontId="14" fillId="9" borderId="0" xfId="0" applyFont="1" applyFill="1"/>
    <xf numFmtId="0" fontId="14" fillId="0" borderId="0" xfId="0" applyFont="1" applyFill="1"/>
    <xf numFmtId="3" fontId="8" fillId="0" borderId="0" xfId="0" applyNumberFormat="1" applyFont="1" applyFill="1" applyAlignment="1"/>
    <xf numFmtId="0" fontId="14" fillId="22" borderId="0" xfId="0" applyFont="1" applyFill="1"/>
    <xf numFmtId="0" fontId="14" fillId="0" borderId="0" xfId="0" applyFont="1" applyBorder="1"/>
    <xf numFmtId="0" fontId="14" fillId="8" borderId="0" xfId="0" applyFont="1" applyFill="1" applyBorder="1"/>
    <xf numFmtId="0" fontId="14" fillId="15" borderId="0" xfId="0" applyFont="1" applyFill="1" applyBorder="1" applyAlignment="1"/>
    <xf numFmtId="0" fontId="14" fillId="15" borderId="0" xfId="0" applyFont="1" applyFill="1"/>
    <xf numFmtId="0" fontId="14" fillId="4" borderId="0" xfId="0" applyFont="1" applyFill="1"/>
    <xf numFmtId="0" fontId="14" fillId="3" borderId="0" xfId="0" applyFont="1" applyFill="1" applyBorder="1"/>
    <xf numFmtId="0" fontId="14" fillId="7" borderId="0" xfId="0" applyFont="1" applyFill="1" applyBorder="1"/>
    <xf numFmtId="0" fontId="14" fillId="9" borderId="0" xfId="0" applyFont="1" applyFill="1" applyBorder="1"/>
    <xf numFmtId="0" fontId="14" fillId="5" borderId="0" xfId="0" applyFont="1" applyFill="1" applyBorder="1"/>
    <xf numFmtId="0" fontId="6" fillId="0" borderId="0" xfId="0" applyFont="1"/>
    <xf numFmtId="0" fontId="14" fillId="10" borderId="0" xfId="0" applyFont="1" applyFill="1"/>
    <xf numFmtId="3" fontId="8" fillId="8" borderId="0" xfId="0" applyNumberFormat="1" applyFont="1" applyFill="1" applyAlignment="1"/>
    <xf numFmtId="0" fontId="14" fillId="21" borderId="0" xfId="0" applyFont="1" applyFill="1" applyBorder="1" applyAlignment="1"/>
    <xf numFmtId="3" fontId="14" fillId="0" borderId="0" xfId="0" applyNumberFormat="1" applyFont="1" applyFill="1"/>
    <xf numFmtId="0" fontId="14" fillId="17" borderId="0" xfId="0" applyFont="1" applyFill="1" applyBorder="1" applyAlignment="1"/>
    <xf numFmtId="0" fontId="14" fillId="0" borderId="0" xfId="0" applyFont="1" applyFill="1" applyBorder="1"/>
    <xf numFmtId="3" fontId="38" fillId="0" borderId="0" xfId="0" applyNumberFormat="1" applyFont="1" applyAlignment="1"/>
    <xf numFmtId="49" fontId="14" fillId="21" borderId="0" xfId="0" applyNumberFormat="1" applyFont="1" applyFill="1" applyBorder="1" applyAlignment="1">
      <alignment vertical="center" wrapText="1"/>
    </xf>
    <xf numFmtId="0" fontId="36" fillId="0" borderId="0" xfId="0" applyFont="1" applyFill="1"/>
    <xf numFmtId="0" fontId="14" fillId="0" borderId="0" xfId="0" applyFont="1" applyFill="1" applyAlignment="1"/>
    <xf numFmtId="0" fontId="36" fillId="21" borderId="0" xfId="0" applyFont="1" applyFill="1"/>
    <xf numFmtId="0" fontId="36" fillId="0" borderId="0" xfId="0" applyFont="1"/>
    <xf numFmtId="49" fontId="14" fillId="15" borderId="0" xfId="0" applyNumberFormat="1" applyFont="1" applyFill="1" applyBorder="1" applyAlignment="1">
      <alignment vertical="center" wrapText="1"/>
    </xf>
    <xf numFmtId="0" fontId="36" fillId="15" borderId="0" xfId="0" applyFont="1" applyFill="1"/>
    <xf numFmtId="49" fontId="14" fillId="17" borderId="0" xfId="0" applyNumberFormat="1" applyFont="1" applyFill="1" applyBorder="1" applyAlignment="1">
      <alignment vertical="center" wrapText="1"/>
    </xf>
    <xf numFmtId="0" fontId="36" fillId="17" borderId="0" xfId="0" applyFont="1" applyFill="1"/>
    <xf numFmtId="49" fontId="14" fillId="0" borderId="0" xfId="0" applyNumberFormat="1" applyFont="1" applyFill="1" applyBorder="1" applyAlignment="1">
      <alignment vertical="center" wrapText="1"/>
    </xf>
    <xf numFmtId="0" fontId="6" fillId="8" borderId="0" xfId="0" applyFont="1" applyFill="1"/>
    <xf numFmtId="0" fontId="6" fillId="21" borderId="0" xfId="0" applyFont="1" applyFill="1"/>
    <xf numFmtId="0" fontId="6" fillId="15" borderId="0" xfId="0" applyFont="1" applyFill="1"/>
    <xf numFmtId="0" fontId="6" fillId="17" borderId="0" xfId="0" applyFont="1" applyFill="1"/>
    <xf numFmtId="0" fontId="36" fillId="21" borderId="0" xfId="0" applyFont="1" applyFill="1" applyBorder="1"/>
    <xf numFmtId="0" fontId="33" fillId="21" borderId="0" xfId="0" applyNumberFormat="1" applyFont="1" applyFill="1" applyBorder="1" applyAlignment="1">
      <alignment vertical="center" wrapText="1"/>
    </xf>
    <xf numFmtId="0" fontId="33" fillId="15" borderId="0" xfId="0" applyNumberFormat="1" applyFont="1" applyFill="1" applyBorder="1" applyAlignment="1">
      <alignment vertical="center" wrapText="1"/>
    </xf>
    <xf numFmtId="0" fontId="33" fillId="17" borderId="0" xfId="0" applyNumberFormat="1" applyFont="1" applyFill="1" applyBorder="1" applyAlignment="1">
      <alignment vertical="center" wrapText="1"/>
    </xf>
    <xf numFmtId="0" fontId="33" fillId="0" borderId="0" xfId="0" applyNumberFormat="1" applyFont="1" applyFill="1" applyBorder="1" applyAlignment="1">
      <alignment vertical="center" wrapText="1"/>
    </xf>
    <xf numFmtId="0" fontId="33" fillId="8" borderId="0" xfId="0" applyNumberFormat="1" applyFont="1" applyFill="1" applyBorder="1" applyAlignment="1">
      <alignment vertical="center" wrapText="1"/>
    </xf>
    <xf numFmtId="0" fontId="6" fillId="21" borderId="0" xfId="0" applyFont="1" applyFill="1" applyBorder="1" applyAlignment="1"/>
    <xf numFmtId="0" fontId="6" fillId="15" borderId="0" xfId="0" applyFont="1" applyFill="1" applyBorder="1" applyAlignment="1"/>
    <xf numFmtId="0" fontId="36" fillId="17" borderId="0" xfId="0" applyFont="1" applyFill="1" applyBorder="1"/>
    <xf numFmtId="0" fontId="6" fillId="17" borderId="0" xfId="0" applyFont="1" applyFill="1" applyBorder="1" applyAlignment="1"/>
    <xf numFmtId="0" fontId="6" fillId="0" borderId="0" xfId="0" applyFont="1" applyFill="1" applyBorder="1" applyAlignment="1"/>
    <xf numFmtId="0" fontId="6" fillId="8" borderId="0" xfId="0" applyFont="1" applyFill="1" applyBorder="1" applyAlignment="1"/>
    <xf numFmtId="0" fontId="6" fillId="21" borderId="0" xfId="0" applyNumberFormat="1" applyFont="1" applyFill="1" applyBorder="1"/>
    <xf numFmtId="0" fontId="36" fillId="15" borderId="0" xfId="0" applyFont="1" applyFill="1" applyBorder="1"/>
    <xf numFmtId="0" fontId="6" fillId="15" borderId="0" xfId="0" applyNumberFormat="1" applyFont="1" applyFill="1" applyBorder="1"/>
    <xf numFmtId="0" fontId="6" fillId="17" borderId="0" xfId="0" applyNumberFormat="1" applyFont="1" applyFill="1" applyBorder="1"/>
    <xf numFmtId="0" fontId="6" fillId="0" borderId="0" xfId="0" applyFont="1" applyFill="1" applyBorder="1"/>
    <xf numFmtId="0" fontId="6" fillId="0" borderId="0" xfId="0" applyNumberFormat="1" applyFont="1" applyFill="1" applyBorder="1"/>
    <xf numFmtId="0" fontId="6" fillId="8" borderId="0" xfId="0" applyFont="1" applyFill="1" applyBorder="1"/>
    <xf numFmtId="0" fontId="6" fillId="8" borderId="0" xfId="0" applyNumberFormat="1" applyFont="1" applyFill="1" applyBorder="1"/>
    <xf numFmtId="0" fontId="6" fillId="15" borderId="0" xfId="0" applyFont="1" applyFill="1" applyBorder="1"/>
    <xf numFmtId="0" fontId="33" fillId="15" borderId="0" xfId="0" applyNumberFormat="1" applyFont="1" applyFill="1" applyBorder="1" applyAlignment="1">
      <alignment vertical="center"/>
    </xf>
    <xf numFmtId="0" fontId="6" fillId="0" borderId="25" xfId="0" applyFont="1" applyFill="1" applyBorder="1"/>
    <xf numFmtId="0" fontId="33" fillId="0" borderId="26" xfId="0" applyNumberFormat="1" applyFont="1" applyFill="1" applyBorder="1" applyAlignment="1">
      <alignment vertical="center"/>
    </xf>
    <xf numFmtId="0" fontId="33" fillId="0" borderId="27" xfId="0" applyNumberFormat="1" applyFont="1" applyFill="1" applyBorder="1" applyAlignment="1">
      <alignment vertical="center"/>
    </xf>
    <xf numFmtId="0" fontId="6" fillId="21" borderId="0" xfId="3" applyFont="1" applyFill="1" applyBorder="1"/>
    <xf numFmtId="0" fontId="6" fillId="17" borderId="0" xfId="3" applyFont="1" applyFill="1" applyBorder="1"/>
    <xf numFmtId="0" fontId="6" fillId="0" borderId="0" xfId="3" applyFont="1" applyFill="1" applyBorder="1"/>
    <xf numFmtId="0" fontId="6" fillId="8" borderId="0" xfId="3" applyFont="1" applyFill="1" applyBorder="1"/>
    <xf numFmtId="0" fontId="6" fillId="15" borderId="0" xfId="0" applyNumberFormat="1" applyFont="1" applyFill="1" applyBorder="1" applyAlignment="1"/>
    <xf numFmtId="0" fontId="6" fillId="17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0" fontId="6" fillId="8" borderId="0" xfId="0" applyNumberFormat="1" applyFont="1" applyFill="1" applyBorder="1" applyAlignment="1"/>
    <xf numFmtId="0" fontId="6" fillId="21" borderId="0" xfId="0" applyFont="1" applyFill="1" applyBorder="1"/>
    <xf numFmtId="0" fontId="6" fillId="17" borderId="0" xfId="0" applyFont="1" applyFill="1" applyBorder="1"/>
    <xf numFmtId="49" fontId="14" fillId="0" borderId="0" xfId="0" applyNumberFormat="1" applyFont="1" applyBorder="1" applyAlignment="1">
      <alignment vertical="center" wrapText="1"/>
    </xf>
    <xf numFmtId="0" fontId="14" fillId="0" borderId="0" xfId="0" applyFont="1" applyAlignment="1"/>
    <xf numFmtId="0" fontId="36" fillId="8" borderId="0" xfId="0" applyFont="1" applyFill="1"/>
    <xf numFmtId="0" fontId="36" fillId="0" borderId="0" xfId="0" applyFont="1" applyBorder="1"/>
    <xf numFmtId="0" fontId="0" fillId="0" borderId="0" xfId="0" applyFill="1"/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49" fontId="39" fillId="0" borderId="0" xfId="0" applyNumberFormat="1" applyFont="1" applyFill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textRotation="90"/>
    </xf>
    <xf numFmtId="49" fontId="18" fillId="0" borderId="9" xfId="0" applyNumberFormat="1" applyFont="1" applyFill="1" applyBorder="1" applyAlignment="1">
      <alignment vertical="center"/>
    </xf>
    <xf numFmtId="0" fontId="39" fillId="0" borderId="5" xfId="0" applyFont="1" applyFill="1" applyBorder="1" applyAlignment="1">
      <alignment horizontal="center" vertical="center" textRotation="90" wrapText="1"/>
    </xf>
    <xf numFmtId="0" fontId="39" fillId="0" borderId="5" xfId="0" applyFont="1" applyFill="1" applyBorder="1" applyAlignment="1">
      <alignment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/>
    </xf>
    <xf numFmtId="4" fontId="16" fillId="0" borderId="5" xfId="0" applyNumberFormat="1" applyFont="1" applyBorder="1" applyAlignment="1">
      <alignment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right" vertical="center"/>
    </xf>
    <xf numFmtId="0" fontId="40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43" fillId="0" borderId="0" xfId="0" applyNumberFormat="1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 wrapText="1"/>
    </xf>
    <xf numFmtId="4" fontId="45" fillId="0" borderId="2" xfId="0" applyNumberFormat="1" applyFont="1" applyFill="1" applyBorder="1" applyAlignment="1">
      <alignment vertical="center" wrapText="1"/>
    </xf>
    <xf numFmtId="1" fontId="46" fillId="0" borderId="2" xfId="0" applyNumberFormat="1" applyFont="1" applyBorder="1" applyAlignment="1">
      <alignment horizontal="center" vertical="center" wrapText="1"/>
    </xf>
    <xf numFmtId="0" fontId="18" fillId="0" borderId="9" xfId="0" applyFont="1" applyFill="1" applyBorder="1" applyAlignment="1">
      <alignment vertical="center"/>
    </xf>
    <xf numFmtId="4" fontId="31" fillId="0" borderId="2" xfId="0" applyNumberFormat="1" applyFont="1" applyBorder="1" applyAlignment="1">
      <alignment vertical="center" wrapText="1"/>
    </xf>
    <xf numFmtId="4" fontId="45" fillId="0" borderId="2" xfId="0" applyNumberFormat="1" applyFont="1" applyBorder="1" applyAlignment="1">
      <alignment vertical="center" wrapText="1"/>
    </xf>
    <xf numFmtId="4" fontId="18" fillId="0" borderId="2" xfId="0" applyNumberFormat="1" applyFont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0" fontId="39" fillId="0" borderId="2" xfId="0" applyFont="1" applyFill="1" applyBorder="1" applyAlignment="1">
      <alignment horizontal="center" vertical="center" textRotation="90" wrapText="1"/>
    </xf>
    <xf numFmtId="0" fontId="39" fillId="0" borderId="2" xfId="0" applyFont="1" applyFill="1" applyBorder="1" applyAlignment="1">
      <alignment vertical="center" wrapText="1"/>
    </xf>
    <xf numFmtId="0" fontId="15" fillId="0" borderId="2" xfId="0" applyNumberFormat="1" applyFont="1" applyFill="1" applyBorder="1" applyAlignment="1">
      <alignment vertical="center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center" wrapText="1"/>
    </xf>
    <xf numFmtId="4" fontId="47" fillId="0" borderId="5" xfId="0" applyNumberFormat="1" applyFont="1" applyBorder="1" applyAlignment="1">
      <alignment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4" fontId="18" fillId="0" borderId="0" xfId="0" applyNumberFormat="1" applyFont="1" applyBorder="1" applyAlignment="1">
      <alignment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12" fillId="19" borderId="2" xfId="0" applyFont="1" applyFill="1" applyBorder="1" applyAlignment="1">
      <alignment horizontal="center" vertical="center" textRotation="90" wrapText="1"/>
    </xf>
    <xf numFmtId="0" fontId="9" fillId="19" borderId="2" xfId="0" applyFont="1" applyFill="1" applyBorder="1" applyAlignment="1">
      <alignment vertical="center" wrapText="1"/>
    </xf>
    <xf numFmtId="0" fontId="9" fillId="19" borderId="2" xfId="0" applyFont="1" applyFill="1" applyBorder="1" applyAlignment="1">
      <alignment horizontal="center" vertical="center" textRotation="90" wrapText="1"/>
    </xf>
    <xf numFmtId="1" fontId="14" fillId="19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/>
    </xf>
    <xf numFmtId="3" fontId="8" fillId="8" borderId="0" xfId="0" applyNumberFormat="1" applyFont="1" applyFill="1" applyBorder="1"/>
    <xf numFmtId="1" fontId="14" fillId="6" borderId="0" xfId="0" applyNumberFormat="1" applyFont="1" applyFill="1" applyBorder="1" applyAlignment="1">
      <alignment horizontal="right" vertical="center"/>
    </xf>
    <xf numFmtId="0" fontId="48" fillId="21" borderId="0" xfId="0" applyFont="1" applyFill="1"/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6" fillId="13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" fontId="3" fillId="0" borderId="2" xfId="0" applyNumberFormat="1" applyFont="1" applyFill="1" applyBorder="1" applyAlignment="1">
      <alignment horizontal="center"/>
    </xf>
    <xf numFmtId="0" fontId="21" fillId="0" borderId="3" xfId="1" applyNumberFormat="1" applyFont="1" applyBorder="1" applyAlignment="1">
      <alignment vertical="center"/>
    </xf>
    <xf numFmtId="1" fontId="3" fillId="0" borderId="1" xfId="1" applyNumberFormat="1" applyFont="1" applyFill="1" applyBorder="1" applyAlignment="1">
      <alignment horizontal="center" vertical="center"/>
    </xf>
    <xf numFmtId="3" fontId="14" fillId="6" borderId="0" xfId="0" applyNumberFormat="1" applyFont="1" applyFill="1" applyAlignment="1">
      <alignment horizontal="center" vertical="center"/>
    </xf>
    <xf numFmtId="0" fontId="48" fillId="17" borderId="0" xfId="0" applyFont="1" applyFill="1"/>
    <xf numFmtId="3" fontId="8" fillId="8" borderId="0" xfId="0" applyNumberFormat="1" applyFont="1" applyFill="1"/>
    <xf numFmtId="0" fontId="19" fillId="0" borderId="18" xfId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7" fillId="0" borderId="6" xfId="0" applyNumberFormat="1" applyFont="1" applyFill="1" applyBorder="1" applyAlignment="1">
      <alignment vertical="center" wrapText="1"/>
    </xf>
    <xf numFmtId="1" fontId="3" fillId="0" borderId="4" xfId="1" applyNumberFormat="1" applyFont="1" applyFill="1" applyBorder="1" applyAlignment="1">
      <alignment horizontal="center" vertical="center"/>
    </xf>
    <xf numFmtId="0" fontId="19" fillId="23" borderId="1" xfId="1" applyFont="1" applyFill="1" applyBorder="1" applyAlignment="1">
      <alignment vertical="center"/>
    </xf>
    <xf numFmtId="0" fontId="19" fillId="23" borderId="2" xfId="1" applyFont="1" applyFill="1" applyBorder="1" applyAlignment="1">
      <alignment vertical="center"/>
    </xf>
    <xf numFmtId="0" fontId="19" fillId="23" borderId="4" xfId="1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/>
    <xf numFmtId="0" fontId="51" fillId="21" borderId="0" xfId="0" applyFont="1" applyFill="1"/>
    <xf numFmtId="0" fontId="19" fillId="0" borderId="2" xfId="1" applyFont="1" applyFill="1" applyBorder="1" applyAlignment="1">
      <alignment vertical="center"/>
    </xf>
    <xf numFmtId="0" fontId="19" fillId="0" borderId="3" xfId="1" applyFont="1" applyFill="1" applyBorder="1" applyAlignment="1">
      <alignment vertical="center"/>
    </xf>
    <xf numFmtId="0" fontId="3" fillId="0" borderId="10" xfId="1" applyFont="1" applyBorder="1" applyAlignment="1"/>
    <xf numFmtId="0" fontId="14" fillId="23" borderId="4" xfId="1" applyFont="1" applyFill="1" applyBorder="1" applyAlignment="1">
      <alignment horizontal="center" vertical="center"/>
    </xf>
    <xf numFmtId="0" fontId="14" fillId="23" borderId="4" xfId="1" applyFont="1" applyFill="1" applyBorder="1" applyAlignment="1">
      <alignment vertical="center"/>
    </xf>
    <xf numFmtId="0" fontId="19" fillId="0" borderId="5" xfId="0" applyNumberFormat="1" applyFont="1" applyFill="1" applyBorder="1" applyAlignment="1" applyProtection="1">
      <alignment vertical="center"/>
    </xf>
    <xf numFmtId="1" fontId="3" fillId="0" borderId="4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 applyProtection="1">
      <alignment vertical="center"/>
    </xf>
    <xf numFmtId="0" fontId="19" fillId="14" borderId="1" xfId="0" applyNumberFormat="1" applyFont="1" applyFill="1" applyBorder="1" applyAlignment="1" applyProtection="1">
      <alignment vertical="center"/>
    </xf>
    <xf numFmtId="0" fontId="19" fillId="14" borderId="2" xfId="0" applyNumberFormat="1" applyFont="1" applyFill="1" applyBorder="1" applyAlignment="1" applyProtection="1">
      <alignment vertical="center"/>
    </xf>
    <xf numFmtId="0" fontId="19" fillId="14" borderId="3" xfId="0" applyNumberFormat="1" applyFont="1" applyFill="1" applyBorder="1" applyAlignment="1" applyProtection="1">
      <alignment vertical="center"/>
    </xf>
    <xf numFmtId="0" fontId="19" fillId="24" borderId="4" xfId="1" applyFont="1" applyFill="1" applyBorder="1" applyAlignment="1">
      <alignment horizontal="center" vertical="center"/>
    </xf>
    <xf numFmtId="0" fontId="3" fillId="0" borderId="1" xfId="1" applyFont="1" applyBorder="1" applyAlignment="1"/>
    <xf numFmtId="0" fontId="3" fillId="0" borderId="4" xfId="1" applyFont="1" applyFill="1" applyBorder="1" applyAlignment="1">
      <alignment vertical="center"/>
    </xf>
    <xf numFmtId="0" fontId="3" fillId="0" borderId="4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19" fillId="0" borderId="9" xfId="1" applyFont="1" applyFill="1" applyBorder="1" applyAlignment="1">
      <alignment vertical="center"/>
    </xf>
    <xf numFmtId="0" fontId="7" fillId="0" borderId="4" xfId="1" applyFont="1" applyFill="1" applyBorder="1" applyAlignment="1">
      <alignment horizontal="center" wrapText="1"/>
    </xf>
    <xf numFmtId="0" fontId="3" fillId="0" borderId="4" xfId="1" applyFont="1" applyFill="1" applyBorder="1" applyAlignment="1">
      <alignment wrapText="1"/>
    </xf>
    <xf numFmtId="0" fontId="3" fillId="0" borderId="17" xfId="1" applyFont="1" applyFill="1" applyBorder="1" applyAlignment="1">
      <alignment wrapText="1"/>
    </xf>
    <xf numFmtId="0" fontId="3" fillId="0" borderId="15" xfId="1" applyFont="1" applyFill="1" applyBorder="1" applyAlignment="1">
      <alignment wrapText="1"/>
    </xf>
    <xf numFmtId="0" fontId="24" fillId="0" borderId="18" xfId="1" applyFont="1" applyFill="1" applyBorder="1" applyAlignment="1">
      <alignment vertical="center"/>
    </xf>
    <xf numFmtId="0" fontId="21" fillId="0" borderId="3" xfId="1" applyNumberFormat="1" applyFont="1" applyFill="1" applyBorder="1" applyAlignment="1">
      <alignment vertical="center" wrapText="1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0" fontId="21" fillId="0" borderId="3" xfId="1" applyNumberFormat="1" applyFont="1" applyFill="1" applyBorder="1" applyAlignment="1">
      <alignment vertical="center"/>
    </xf>
    <xf numFmtId="0" fontId="28" fillId="0" borderId="4" xfId="1" applyNumberFormat="1" applyFont="1" applyFill="1" applyBorder="1" applyAlignment="1">
      <alignment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3" fontId="37" fillId="0" borderId="1" xfId="0" applyNumberFormat="1" applyFont="1" applyBorder="1"/>
    <xf numFmtId="3" fontId="8" fillId="12" borderId="1" xfId="1" applyNumberFormat="1" applyFont="1" applyFill="1" applyBorder="1" applyAlignment="1" applyProtection="1">
      <alignment vertical="center"/>
    </xf>
    <xf numFmtId="3" fontId="37" fillId="0" borderId="1" xfId="0" applyNumberFormat="1" applyFont="1" applyBorder="1" applyAlignment="1">
      <alignment horizontal="right"/>
    </xf>
    <xf numFmtId="3" fontId="37" fillId="0" borderId="1" xfId="0" applyNumberFormat="1" applyFont="1" applyFill="1" applyBorder="1" applyAlignment="1">
      <alignment horizontal="right"/>
    </xf>
    <xf numFmtId="3" fontId="8" fillId="13" borderId="1" xfId="1" applyNumberFormat="1" applyFont="1" applyFill="1" applyBorder="1" applyAlignment="1" applyProtection="1">
      <alignment vertical="center"/>
    </xf>
    <xf numFmtId="3" fontId="35" fillId="0" borderId="1" xfId="1" applyNumberFormat="1" applyFont="1" applyFill="1" applyBorder="1" applyAlignment="1">
      <alignment vertical="center"/>
    </xf>
    <xf numFmtId="3" fontId="8" fillId="15" borderId="1" xfId="0" applyNumberFormat="1" applyFont="1" applyFill="1" applyBorder="1" applyAlignment="1">
      <alignment horizontal="right" vertical="center"/>
    </xf>
    <xf numFmtId="3" fontId="8" fillId="6" borderId="1" xfId="0" applyNumberFormat="1" applyFont="1" applyFill="1" applyBorder="1" applyAlignment="1">
      <alignment horizontal="right" vertical="center"/>
    </xf>
    <xf numFmtId="3" fontId="8" fillId="11" borderId="1" xfId="0" applyNumberFormat="1" applyFont="1" applyFill="1" applyBorder="1" applyAlignment="1">
      <alignment horizontal="right" vertical="center"/>
    </xf>
    <xf numFmtId="3" fontId="8" fillId="6" borderId="1" xfId="0" applyNumberFormat="1" applyFont="1" applyFill="1" applyBorder="1" applyAlignment="1">
      <alignment vertical="center"/>
    </xf>
    <xf numFmtId="3" fontId="8" fillId="12" borderId="1" xfId="0" applyNumberFormat="1" applyFont="1" applyFill="1" applyBorder="1" applyAlignment="1">
      <alignment vertical="center"/>
    </xf>
    <xf numFmtId="3" fontId="8" fillId="10" borderId="1" xfId="0" applyNumberFormat="1" applyFont="1" applyFill="1" applyBorder="1" applyAlignment="1">
      <alignment vertical="center"/>
    </xf>
    <xf numFmtId="3" fontId="8" fillId="13" borderId="4" xfId="1" applyNumberFormat="1" applyFont="1" applyFill="1" applyBorder="1" applyAlignment="1">
      <alignment vertical="center"/>
    </xf>
    <xf numFmtId="164" fontId="8" fillId="7" borderId="4" xfId="0" applyNumberFormat="1" applyFont="1" applyFill="1" applyBorder="1" applyAlignment="1">
      <alignment vertical="center"/>
    </xf>
    <xf numFmtId="0" fontId="14" fillId="25" borderId="1" xfId="1" applyFont="1" applyFill="1" applyBorder="1" applyAlignment="1">
      <alignment vertical="center"/>
    </xf>
    <xf numFmtId="0" fontId="14" fillId="25" borderId="2" xfId="1" applyFont="1" applyFill="1" applyBorder="1" applyAlignment="1">
      <alignment vertical="center"/>
    </xf>
    <xf numFmtId="0" fontId="14" fillId="25" borderId="3" xfId="1" applyFont="1" applyFill="1" applyBorder="1" applyAlignment="1">
      <alignment vertical="center"/>
    </xf>
    <xf numFmtId="0" fontId="14" fillId="25" borderId="4" xfId="1" applyFont="1" applyFill="1" applyBorder="1" applyAlignment="1">
      <alignment horizontal="center" vertical="center"/>
    </xf>
    <xf numFmtId="0" fontId="14" fillId="25" borderId="4" xfId="1" applyFont="1" applyFill="1" applyBorder="1" applyAlignment="1">
      <alignment vertical="center"/>
    </xf>
    <xf numFmtId="0" fontId="19" fillId="25" borderId="1" xfId="1" applyFont="1" applyFill="1" applyBorder="1" applyAlignment="1">
      <alignment vertical="center"/>
    </xf>
    <xf numFmtId="0" fontId="19" fillId="25" borderId="2" xfId="1" applyFont="1" applyFill="1" applyBorder="1" applyAlignment="1">
      <alignment vertical="center"/>
    </xf>
    <xf numFmtId="0" fontId="19" fillId="25" borderId="3" xfId="1" applyFont="1" applyFill="1" applyBorder="1" applyAlignment="1">
      <alignment vertical="center"/>
    </xf>
    <xf numFmtId="0" fontId="33" fillId="25" borderId="4" xfId="1" applyNumberFormat="1" applyFont="1" applyFill="1" applyBorder="1" applyAlignment="1">
      <alignment vertical="center" wrapText="1"/>
    </xf>
    <xf numFmtId="0" fontId="6" fillId="25" borderId="4" xfId="1" applyFont="1" applyFill="1" applyBorder="1" applyAlignment="1">
      <alignment horizontal="center" vertical="center"/>
    </xf>
    <xf numFmtId="0" fontId="6" fillId="25" borderId="2" xfId="1" applyFont="1" applyFill="1" applyBorder="1" applyAlignment="1">
      <alignment vertical="center" wrapText="1"/>
    </xf>
    <xf numFmtId="164" fontId="8" fillId="0" borderId="4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horizontal="right" vertical="center"/>
    </xf>
    <xf numFmtId="3" fontId="8" fillId="12" borderId="4" xfId="1" applyNumberFormat="1" applyFont="1" applyFill="1" applyBorder="1" applyAlignment="1">
      <alignment vertical="center"/>
    </xf>
    <xf numFmtId="3" fontId="35" fillId="0" borderId="4" xfId="1" applyNumberFormat="1" applyFont="1" applyFill="1" applyBorder="1" applyAlignment="1">
      <alignment vertical="center"/>
    </xf>
    <xf numFmtId="0" fontId="53" fillId="0" borderId="3" xfId="1" applyNumberFormat="1" applyFont="1" applyBorder="1" applyAlignment="1">
      <alignment vertical="center" wrapText="1"/>
    </xf>
    <xf numFmtId="0" fontId="19" fillId="0" borderId="6" xfId="1" applyFont="1" applyFill="1" applyBorder="1" applyAlignment="1">
      <alignment vertical="center"/>
    </xf>
    <xf numFmtId="0" fontId="7" fillId="0" borderId="3" xfId="1" applyFont="1" applyFill="1" applyBorder="1"/>
    <xf numFmtId="0" fontId="19" fillId="0" borderId="16" xfId="1" applyFont="1" applyFill="1" applyBorder="1" applyAlignment="1">
      <alignment vertical="center"/>
    </xf>
    <xf numFmtId="0" fontId="19" fillId="0" borderId="0" xfId="1" applyFont="1" applyFill="1" applyBorder="1" applyAlignment="1">
      <alignment vertical="center"/>
    </xf>
    <xf numFmtId="0" fontId="19" fillId="0" borderId="5" xfId="1" applyFont="1" applyFill="1" applyBorder="1" applyAlignment="1">
      <alignment vertical="center"/>
    </xf>
    <xf numFmtId="0" fontId="19" fillId="0" borderId="10" xfId="1" applyFont="1" applyFill="1" applyBorder="1" applyAlignment="1">
      <alignment vertical="center"/>
    </xf>
    <xf numFmtId="0" fontId="24" fillId="0" borderId="4" xfId="1" applyNumberFormat="1" applyFont="1" applyFill="1" applyBorder="1" applyAlignment="1" applyProtection="1">
      <alignment vertical="center" wrapText="1"/>
    </xf>
    <xf numFmtId="0" fontId="52" fillId="12" borderId="3" xfId="1" applyNumberFormat="1" applyFont="1" applyFill="1" applyBorder="1" applyAlignment="1">
      <alignment vertical="center" wrapText="1"/>
    </xf>
    <xf numFmtId="3" fontId="8" fillId="0" borderId="0" xfId="0" applyNumberFormat="1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9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horizontal="center" vertical="center"/>
    </xf>
    <xf numFmtId="0" fontId="3" fillId="0" borderId="3" xfId="1" applyFont="1" applyBorder="1" applyAlignment="1">
      <alignment wrapText="1"/>
    </xf>
    <xf numFmtId="0" fontId="33" fillId="23" borderId="4" xfId="1" applyNumberFormat="1" applyFont="1" applyFill="1" applyBorder="1" applyAlignment="1">
      <alignment vertical="center" wrapText="1"/>
    </xf>
    <xf numFmtId="3" fontId="8" fillId="26" borderId="4" xfId="0" applyNumberFormat="1" applyFont="1" applyFill="1" applyBorder="1" applyAlignment="1">
      <alignment vertical="center"/>
    </xf>
    <xf numFmtId="0" fontId="17" fillId="26" borderId="1" xfId="0" applyFont="1" applyFill="1" applyBorder="1" applyAlignment="1">
      <alignment horizontal="center" vertical="center" textRotation="90" wrapText="1"/>
    </xf>
    <xf numFmtId="0" fontId="12" fillId="26" borderId="2" xfId="0" applyFont="1" applyFill="1" applyBorder="1" applyAlignment="1">
      <alignment horizontal="center" vertical="center" textRotation="90" wrapText="1"/>
    </xf>
    <xf numFmtId="0" fontId="9" fillId="26" borderId="2" xfId="0" applyFont="1" applyFill="1" applyBorder="1" applyAlignment="1">
      <alignment vertical="center" wrapText="1"/>
    </xf>
    <xf numFmtId="0" fontId="9" fillId="26" borderId="2" xfId="0" applyFont="1" applyFill="1" applyBorder="1" applyAlignment="1">
      <alignment horizontal="center" vertical="center" textRotation="90" wrapText="1"/>
    </xf>
    <xf numFmtId="0" fontId="6" fillId="26" borderId="3" xfId="0" applyNumberFormat="1" applyFont="1" applyFill="1" applyBorder="1" applyAlignment="1">
      <alignment vertical="center" wrapText="1"/>
    </xf>
    <xf numFmtId="1" fontId="14" fillId="26" borderId="2" xfId="0" applyNumberFormat="1" applyFont="1" applyFill="1" applyBorder="1" applyAlignment="1">
      <alignment horizontal="center" vertical="center" wrapText="1"/>
    </xf>
    <xf numFmtId="0" fontId="31" fillId="26" borderId="2" xfId="0" applyFont="1" applyFill="1" applyBorder="1" applyAlignment="1">
      <alignment horizontal="right" vertical="center" wrapText="1"/>
    </xf>
    <xf numFmtId="49" fontId="14" fillId="26" borderId="0" xfId="0" applyNumberFormat="1" applyFont="1" applyFill="1" applyBorder="1" applyAlignment="1">
      <alignment vertical="center" wrapText="1"/>
    </xf>
    <xf numFmtId="0" fontId="36" fillId="26" borderId="0" xfId="0" applyFont="1" applyFill="1"/>
    <xf numFmtId="0" fontId="14" fillId="26" borderId="0" xfId="0" applyFont="1" applyFill="1" applyBorder="1" applyAlignment="1"/>
    <xf numFmtId="0" fontId="6" fillId="26" borderId="0" xfId="0" applyFont="1" applyFill="1"/>
    <xf numFmtId="0" fontId="33" fillId="26" borderId="0" xfId="0" applyNumberFormat="1" applyFont="1" applyFill="1" applyBorder="1" applyAlignment="1">
      <alignment vertical="center" wrapText="1"/>
    </xf>
    <xf numFmtId="0" fontId="6" fillId="26" borderId="0" xfId="0" applyFont="1" applyFill="1" applyBorder="1" applyAlignment="1"/>
    <xf numFmtId="0" fontId="36" fillId="26" borderId="0" xfId="0" applyFont="1" applyFill="1" applyBorder="1"/>
    <xf numFmtId="0" fontId="6" fillId="26" borderId="0" xfId="0" applyNumberFormat="1" applyFont="1" applyFill="1" applyBorder="1"/>
    <xf numFmtId="0" fontId="6" fillId="26" borderId="0" xfId="3" applyFont="1" applyFill="1" applyBorder="1"/>
    <xf numFmtId="0" fontId="6" fillId="26" borderId="0" xfId="0" applyFont="1" applyFill="1" applyBorder="1"/>
    <xf numFmtId="3" fontId="0" fillId="0" borderId="0" xfId="0" applyNumberFormat="1"/>
    <xf numFmtId="0" fontId="55" fillId="0" borderId="4" xfId="1" applyNumberFormat="1" applyFont="1" applyBorder="1" applyAlignment="1">
      <alignment vertical="center"/>
    </xf>
    <xf numFmtId="1" fontId="14" fillId="8" borderId="0" xfId="1" applyNumberFormat="1" applyFont="1" applyFill="1" applyBorder="1" applyAlignment="1">
      <alignment horizontal="right" vertical="center" wrapText="1"/>
    </xf>
    <xf numFmtId="1" fontId="3" fillId="6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53" fillId="0" borderId="4" xfId="1" applyNumberFormat="1" applyFont="1" applyFill="1" applyBorder="1" applyAlignment="1">
      <alignment vertical="center" wrapText="1"/>
    </xf>
    <xf numFmtId="0" fontId="57" fillId="12" borderId="3" xfId="1" applyNumberFormat="1" applyFont="1" applyFill="1" applyBorder="1" applyAlignment="1">
      <alignment vertical="center" wrapText="1"/>
    </xf>
    <xf numFmtId="0" fontId="19" fillId="0" borderId="20" xfId="1" applyFont="1" applyFill="1" applyBorder="1" applyAlignment="1">
      <alignment vertical="center"/>
    </xf>
    <xf numFmtId="0" fontId="7" fillId="0" borderId="3" xfId="1" applyNumberFormat="1" applyFont="1" applyFill="1" applyBorder="1" applyAlignment="1"/>
    <xf numFmtId="0" fontId="28" fillId="0" borderId="3" xfId="1" applyNumberFormat="1" applyFont="1" applyFill="1" applyBorder="1" applyAlignment="1">
      <alignment vertical="center" wrapText="1"/>
    </xf>
    <xf numFmtId="0" fontId="7" fillId="0" borderId="4" xfId="1" applyFont="1" applyFill="1" applyBorder="1" applyAlignment="1">
      <alignment horizontal="center"/>
    </xf>
    <xf numFmtId="0" fontId="3" fillId="0" borderId="4" xfId="1" applyFont="1" applyFill="1" applyBorder="1" applyAlignment="1"/>
    <xf numFmtId="0" fontId="23" fillId="0" borderId="3" xfId="1" applyNumberFormat="1" applyFont="1" applyFill="1" applyBorder="1" applyAlignment="1">
      <alignment vertical="center" wrapText="1"/>
    </xf>
    <xf numFmtId="0" fontId="56" fillId="0" borderId="4" xfId="0" applyFont="1" applyFill="1" applyBorder="1"/>
    <xf numFmtId="0" fontId="56" fillId="0" borderId="3" xfId="0" applyFont="1" applyFill="1" applyBorder="1"/>
    <xf numFmtId="0" fontId="3" fillId="0" borderId="9" xfId="1" applyFont="1" applyFill="1" applyBorder="1" applyAlignment="1"/>
    <xf numFmtId="0" fontId="3" fillId="0" borderId="5" xfId="1" applyFont="1" applyFill="1" applyBorder="1" applyAlignment="1"/>
    <xf numFmtId="0" fontId="3" fillId="0" borderId="3" xfId="1" applyFont="1" applyFill="1" applyBorder="1" applyAlignment="1"/>
    <xf numFmtId="0" fontId="21" fillId="0" borderId="2" xfId="1" applyNumberFormat="1" applyFont="1" applyFill="1" applyBorder="1" applyAlignment="1">
      <alignment vertical="center"/>
    </xf>
    <xf numFmtId="0" fontId="7" fillId="0" borderId="3" xfId="1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/>
    </xf>
    <xf numFmtId="3" fontId="37" fillId="0" borderId="4" xfId="0" applyNumberFormat="1" applyFont="1" applyFill="1" applyBorder="1"/>
    <xf numFmtId="0" fontId="3" fillId="0" borderId="3" xfId="1" applyFont="1" applyFill="1" applyBorder="1" applyAlignment="1">
      <alignment wrapText="1"/>
    </xf>
    <xf numFmtId="0" fontId="3" fillId="0" borderId="9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vertical="center" wrapText="1"/>
    </xf>
    <xf numFmtId="0" fontId="3" fillId="0" borderId="10" xfId="1" applyFont="1" applyFill="1" applyBorder="1" applyAlignment="1">
      <alignment vertical="center" wrapText="1"/>
    </xf>
    <xf numFmtId="0" fontId="54" fillId="0" borderId="3" xfId="1" applyFont="1" applyFill="1" applyBorder="1" applyAlignment="1">
      <alignment vertical="center" wrapText="1"/>
    </xf>
    <xf numFmtId="0" fontId="3" fillId="0" borderId="9" xfId="1" applyFont="1" applyFill="1" applyBorder="1" applyAlignment="1">
      <alignment wrapText="1"/>
    </xf>
    <xf numFmtId="0" fontId="3" fillId="0" borderId="5" xfId="1" applyFont="1" applyFill="1" applyBorder="1" applyAlignment="1">
      <alignment wrapText="1"/>
    </xf>
    <xf numFmtId="1" fontId="3" fillId="0" borderId="1" xfId="1" applyNumberFormat="1" applyFont="1" applyFill="1" applyBorder="1" applyAlignment="1">
      <alignment horizontal="center" wrapText="1"/>
    </xf>
    <xf numFmtId="0" fontId="21" fillId="0" borderId="18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49" fontId="2" fillId="0" borderId="0" xfId="0" applyNumberFormat="1" applyFont="1" applyBorder="1" applyAlignment="1">
      <alignment horizontal="center" vertical="center" textRotation="90"/>
    </xf>
    <xf numFmtId="0" fontId="17" fillId="7" borderId="1" xfId="0" applyFont="1" applyFill="1" applyBorder="1" applyAlignment="1">
      <alignment horizontal="center" vertical="center" textRotation="90" wrapText="1"/>
    </xf>
    <xf numFmtId="0" fontId="12" fillId="7" borderId="2" xfId="0" applyFont="1" applyFill="1" applyBorder="1" applyAlignment="1">
      <alignment horizontal="center" vertical="center" textRotation="90" wrapText="1"/>
    </xf>
    <xf numFmtId="0" fontId="9" fillId="7" borderId="2" xfId="0" applyFont="1" applyFill="1" applyBorder="1" applyAlignment="1">
      <alignment vertical="center" wrapText="1"/>
    </xf>
    <xf numFmtId="0" fontId="9" fillId="7" borderId="2" xfId="0" applyFont="1" applyFill="1" applyBorder="1" applyAlignment="1">
      <alignment horizontal="center" vertical="center" textRotation="90" wrapText="1"/>
    </xf>
    <xf numFmtId="0" fontId="6" fillId="7" borderId="3" xfId="0" applyNumberFormat="1" applyFont="1" applyFill="1" applyBorder="1" applyAlignment="1">
      <alignment vertical="center" wrapText="1"/>
    </xf>
    <xf numFmtId="1" fontId="14" fillId="7" borderId="2" xfId="0" applyNumberFormat="1" applyFont="1" applyFill="1" applyBorder="1" applyAlignment="1">
      <alignment horizontal="center" vertical="center" wrapText="1"/>
    </xf>
    <xf numFmtId="3" fontId="8" fillId="7" borderId="4" xfId="0" applyNumberFormat="1" applyFont="1" applyFill="1" applyBorder="1" applyAlignment="1">
      <alignment vertical="center"/>
    </xf>
    <xf numFmtId="0" fontId="2" fillId="0" borderId="2" xfId="0" applyFont="1" applyBorder="1" applyAlignment="1"/>
    <xf numFmtId="3" fontId="8" fillId="6" borderId="1" xfId="0" applyNumberFormat="1" applyFont="1" applyFill="1" applyBorder="1" applyAlignment="1"/>
    <xf numFmtId="49" fontId="2" fillId="0" borderId="0" xfId="0" applyNumberFormat="1" applyFont="1" applyFill="1" applyAlignment="1">
      <alignment horizontal="center" vertical="center"/>
    </xf>
    <xf numFmtId="0" fontId="2" fillId="0" borderId="5" xfId="0" applyFont="1" applyFill="1" applyBorder="1" applyAlignment="1"/>
    <xf numFmtId="3" fontId="8" fillId="11" borderId="1" xfId="0" applyNumberFormat="1" applyFont="1" applyFill="1" applyBorder="1" applyAlignment="1">
      <alignment vertical="center"/>
    </xf>
    <xf numFmtId="0" fontId="31" fillId="7" borderId="2" xfId="0" applyFont="1" applyFill="1" applyBorder="1" applyAlignment="1">
      <alignment horizontal="right" vertical="center" wrapText="1"/>
    </xf>
    <xf numFmtId="0" fontId="58" fillId="0" borderId="4" xfId="0" applyFont="1" applyFill="1" applyBorder="1"/>
    <xf numFmtId="0" fontId="58" fillId="0" borderId="3" xfId="0" applyFont="1" applyFill="1" applyBorder="1"/>
    <xf numFmtId="3" fontId="8" fillId="19" borderId="4" xfId="0" applyNumberFormat="1" applyFont="1" applyFill="1" applyBorder="1"/>
    <xf numFmtId="3" fontId="59" fillId="0" borderId="4" xfId="0" applyNumberFormat="1" applyFont="1" applyBorder="1"/>
    <xf numFmtId="3" fontId="8" fillId="0" borderId="4" xfId="0" applyNumberFormat="1" applyFont="1" applyBorder="1"/>
    <xf numFmtId="3" fontId="8" fillId="0" borderId="24" xfId="0" applyNumberFormat="1" applyFont="1" applyBorder="1"/>
    <xf numFmtId="3" fontId="8" fillId="25" borderId="4" xfId="0" applyNumberFormat="1" applyFont="1" applyFill="1" applyBorder="1"/>
    <xf numFmtId="3" fontId="8" fillId="25" borderId="4" xfId="1" applyNumberFormat="1" applyFont="1" applyFill="1" applyBorder="1" applyAlignment="1">
      <alignment vertical="center"/>
    </xf>
    <xf numFmtId="3" fontId="8" fillId="23" borderId="4" xfId="0" applyNumberFormat="1" applyFont="1" applyFill="1" applyBorder="1"/>
    <xf numFmtId="49" fontId="14" fillId="18" borderId="0" xfId="0" applyNumberFormat="1" applyFont="1" applyFill="1" applyBorder="1" applyAlignment="1">
      <alignment vertical="center" wrapText="1"/>
    </xf>
    <xf numFmtId="0" fontId="36" fillId="18" borderId="0" xfId="0" applyFont="1" applyFill="1"/>
    <xf numFmtId="0" fontId="14" fillId="18" borderId="0" xfId="0" applyFont="1" applyFill="1" applyBorder="1" applyAlignment="1"/>
    <xf numFmtId="3" fontId="3" fillId="6" borderId="4" xfId="0" applyNumberFormat="1" applyFont="1" applyFill="1" applyBorder="1" applyAlignment="1">
      <alignment horizontal="center" vertical="center"/>
    </xf>
    <xf numFmtId="0" fontId="6" fillId="18" borderId="0" xfId="0" applyFont="1" applyFill="1"/>
    <xf numFmtId="0" fontId="33" fillId="18" borderId="0" xfId="0" applyNumberFormat="1" applyFont="1" applyFill="1" applyBorder="1" applyAlignment="1">
      <alignment vertical="center" wrapText="1"/>
    </xf>
    <xf numFmtId="0" fontId="6" fillId="18" borderId="0" xfId="0" applyFont="1" applyFill="1" applyBorder="1" applyAlignment="1"/>
    <xf numFmtId="1" fontId="13" fillId="6" borderId="0" xfId="1" applyNumberFormat="1" applyFont="1" applyFill="1" applyBorder="1" applyAlignment="1">
      <alignment horizontal="right"/>
    </xf>
    <xf numFmtId="0" fontId="36" fillId="18" borderId="0" xfId="0" applyFont="1" applyFill="1" applyBorder="1"/>
    <xf numFmtId="0" fontId="6" fillId="18" borderId="0" xfId="3" applyFont="1" applyFill="1" applyBorder="1"/>
    <xf numFmtId="0" fontId="6" fillId="18" borderId="0" xfId="0" applyFont="1" applyFill="1" applyBorder="1"/>
    <xf numFmtId="0" fontId="6" fillId="18" borderId="0" xfId="0" applyNumberFormat="1" applyFont="1" applyFill="1" applyBorder="1"/>
    <xf numFmtId="1" fontId="14" fillId="27" borderId="5" xfId="0" applyNumberFormat="1" applyFont="1" applyFill="1" applyBorder="1" applyAlignment="1">
      <alignment horizontal="center" vertical="center" wrapText="1"/>
    </xf>
    <xf numFmtId="1" fontId="14" fillId="3" borderId="0" xfId="0" applyNumberFormat="1" applyFont="1" applyFill="1" applyBorder="1" applyAlignment="1">
      <alignment horizontal="right" vertical="center" wrapText="1"/>
    </xf>
    <xf numFmtId="1" fontId="14" fillId="27" borderId="0" xfId="0" applyNumberFormat="1" applyFont="1" applyFill="1" applyBorder="1" applyAlignment="1">
      <alignment horizontal="right" vertical="center" wrapText="1"/>
    </xf>
    <xf numFmtId="1" fontId="14" fillId="6" borderId="0" xfId="1" applyNumberFormat="1" applyFont="1" applyFill="1" applyBorder="1" applyAlignment="1">
      <alignment horizontal="right"/>
    </xf>
    <xf numFmtId="1" fontId="14" fillId="3" borderId="0" xfId="0" applyNumberFormat="1" applyFont="1" applyFill="1" applyBorder="1" applyAlignment="1">
      <alignment horizontal="right"/>
    </xf>
    <xf numFmtId="1" fontId="14" fillId="4" borderId="0" xfId="0" applyNumberFormat="1" applyFont="1" applyFill="1" applyBorder="1" applyAlignment="1">
      <alignment horizontal="right"/>
    </xf>
    <xf numFmtId="1" fontId="14" fillId="7" borderId="0" xfId="0" applyNumberFormat="1" applyFont="1" applyFill="1" applyBorder="1" applyAlignment="1">
      <alignment horizontal="right"/>
    </xf>
    <xf numFmtId="1" fontId="14" fillId="9" borderId="0" xfId="0" applyNumberFormat="1" applyFont="1" applyFill="1" applyBorder="1" applyAlignment="1">
      <alignment horizontal="right"/>
    </xf>
    <xf numFmtId="0" fontId="48" fillId="0" borderId="0" xfId="0" applyFont="1" applyFill="1"/>
    <xf numFmtId="3" fontId="36" fillId="0" borderId="4" xfId="0" applyNumberFormat="1" applyFont="1" applyBorder="1"/>
    <xf numFmtId="3" fontId="35" fillId="0" borderId="1" xfId="0" applyNumberFormat="1" applyFont="1" applyBorder="1" applyAlignment="1">
      <alignment horizontal="right"/>
    </xf>
    <xf numFmtId="0" fontId="60" fillId="0" borderId="2" xfId="1" applyFont="1" applyBorder="1" applyAlignment="1">
      <alignment textRotation="255" wrapText="1"/>
    </xf>
    <xf numFmtId="3" fontId="35" fillId="24" borderId="4" xfId="0" applyNumberFormat="1" applyFont="1" applyFill="1" applyBorder="1"/>
    <xf numFmtId="3" fontId="35" fillId="0" borderId="4" xfId="0" applyNumberFormat="1" applyFont="1" applyBorder="1"/>
    <xf numFmtId="3" fontId="35" fillId="24" borderId="1" xfId="0" applyNumberFormat="1" applyFont="1" applyFill="1" applyBorder="1"/>
    <xf numFmtId="0" fontId="3" fillId="0" borderId="3" xfId="1" applyFont="1" applyFill="1" applyBorder="1" applyAlignment="1">
      <alignment vertical="center"/>
    </xf>
    <xf numFmtId="0" fontId="3" fillId="0" borderId="4" xfId="1" applyFont="1" applyFill="1" applyBorder="1" applyAlignment="1">
      <alignment horizontal="center" vertical="center"/>
    </xf>
    <xf numFmtId="0" fontId="21" fillId="0" borderId="10" xfId="1" applyNumberFormat="1" applyFont="1" applyFill="1" applyBorder="1" applyAlignment="1">
      <alignment vertical="center" wrapText="1"/>
    </xf>
    <xf numFmtId="3" fontId="35" fillId="0" borderId="4" xfId="1" applyNumberFormat="1" applyFont="1" applyFill="1" applyBorder="1" applyAlignment="1">
      <alignment vertical="center" wrapText="1"/>
    </xf>
    <xf numFmtId="3" fontId="35" fillId="0" borderId="4" xfId="0" applyNumberFormat="1" applyFont="1" applyFill="1" applyBorder="1"/>
    <xf numFmtId="0" fontId="53" fillId="0" borderId="3" xfId="1" applyNumberFormat="1" applyFont="1" applyFill="1" applyBorder="1" applyAlignment="1">
      <alignment vertical="center"/>
    </xf>
    <xf numFmtId="3" fontId="35" fillId="0" borderId="0" xfId="1" applyNumberFormat="1" applyFont="1" applyFill="1" applyBorder="1" applyAlignment="1">
      <alignment vertical="center"/>
    </xf>
    <xf numFmtId="0" fontId="19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/>
    </xf>
    <xf numFmtId="0" fontId="21" fillId="0" borderId="0" xfId="1" applyNumberFormat="1" applyFont="1" applyFill="1" applyBorder="1" applyAlignment="1">
      <alignment vertical="center"/>
    </xf>
    <xf numFmtId="1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33" fillId="23" borderId="1" xfId="1" applyNumberFormat="1" applyFont="1" applyFill="1" applyBorder="1" applyAlignment="1">
      <alignment vertical="center" wrapText="1"/>
    </xf>
    <xf numFmtId="3" fontId="35" fillId="0" borderId="1" xfId="0" applyNumberFormat="1" applyFont="1" applyBorder="1"/>
    <xf numFmtId="0" fontId="19" fillId="18" borderId="4" xfId="0" applyFont="1" applyFill="1" applyBorder="1" applyAlignment="1">
      <alignment vertical="center"/>
    </xf>
    <xf numFmtId="3" fontId="35" fillId="0" borderId="1" xfId="1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62" fillId="24" borderId="4" xfId="0" applyFont="1" applyFill="1" applyBorder="1"/>
    <xf numFmtId="0" fontId="19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Border="1" applyAlignment="1">
      <alignment vertical="center"/>
    </xf>
    <xf numFmtId="1" fontId="14" fillId="0" borderId="0" xfId="1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14" fillId="28" borderId="4" xfId="0" applyNumberFormat="1" applyFont="1" applyFill="1" applyBorder="1" applyAlignment="1" applyProtection="1">
      <alignment horizontal="center" vertical="center"/>
    </xf>
    <xf numFmtId="0" fontId="14" fillId="28" borderId="1" xfId="0" applyNumberFormat="1" applyFont="1" applyFill="1" applyBorder="1" applyAlignment="1" applyProtection="1">
      <alignment vertical="center"/>
    </xf>
    <xf numFmtId="0" fontId="61" fillId="28" borderId="1" xfId="0" applyNumberFormat="1" applyFont="1" applyFill="1" applyBorder="1" applyAlignment="1" applyProtection="1">
      <alignment vertical="center"/>
    </xf>
    <xf numFmtId="0" fontId="61" fillId="28" borderId="2" xfId="0" applyNumberFormat="1" applyFont="1" applyFill="1" applyBorder="1" applyAlignment="1" applyProtection="1">
      <alignment vertical="center"/>
    </xf>
    <xf numFmtId="0" fontId="61" fillId="28" borderId="3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>
      <alignment horizontal="center" vertical="center"/>
    </xf>
    <xf numFmtId="3" fontId="8" fillId="23" borderId="4" xfId="0" applyNumberFormat="1" applyFont="1" applyFill="1" applyBorder="1" applyAlignment="1">
      <alignment horizontal="right" vertical="center"/>
    </xf>
    <xf numFmtId="1" fontId="3" fillId="8" borderId="5" xfId="0" applyNumberFormat="1" applyFont="1" applyFill="1" applyBorder="1" applyAlignment="1">
      <alignment horizontal="center" vertical="center" wrapText="1"/>
    </xf>
    <xf numFmtId="1" fontId="14" fillId="8" borderId="4" xfId="0" applyNumberFormat="1" applyFont="1" applyFill="1" applyBorder="1" applyAlignment="1">
      <alignment horizontal="center" vertical="center" wrapText="1"/>
    </xf>
    <xf numFmtId="1" fontId="14" fillId="6" borderId="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21" fillId="0" borderId="0" xfId="0" applyNumberFormat="1" applyFont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7" fillId="18" borderId="6" xfId="0" applyFont="1" applyFill="1" applyBorder="1" applyAlignment="1"/>
    <xf numFmtId="0" fontId="3" fillId="18" borderId="5" xfId="0" applyFont="1" applyFill="1" applyBorder="1" applyAlignment="1"/>
    <xf numFmtId="0" fontId="21" fillId="18" borderId="4" xfId="0" applyNumberFormat="1" applyFont="1" applyFill="1" applyBorder="1" applyAlignment="1">
      <alignment vertical="center"/>
    </xf>
    <xf numFmtId="0" fontId="3" fillId="18" borderId="9" xfId="0" applyFont="1" applyFill="1" applyBorder="1" applyAlignment="1"/>
    <xf numFmtId="0" fontId="3" fillId="18" borderId="2" xfId="0" applyFont="1" applyFill="1" applyBorder="1" applyAlignment="1"/>
    <xf numFmtId="0" fontId="24" fillId="18" borderId="4" xfId="0" applyFont="1" applyFill="1" applyBorder="1" applyAlignment="1">
      <alignment vertical="center"/>
    </xf>
    <xf numFmtId="3" fontId="37" fillId="18" borderId="4" xfId="0" applyNumberFormat="1" applyFont="1" applyFill="1" applyBorder="1"/>
    <xf numFmtId="3" fontId="35" fillId="18" borderId="4" xfId="1" applyNumberFormat="1" applyFont="1" applyFill="1" applyBorder="1" applyAlignment="1" applyProtection="1">
      <alignment vertical="center"/>
    </xf>
    <xf numFmtId="0" fontId="3" fillId="18" borderId="1" xfId="0" applyFont="1" applyFill="1" applyBorder="1" applyAlignment="1"/>
    <xf numFmtId="0" fontId="7" fillId="18" borderId="4" xfId="0" applyNumberFormat="1" applyFont="1" applyFill="1" applyBorder="1" applyAlignment="1"/>
    <xf numFmtId="0" fontId="3" fillId="0" borderId="6" xfId="0" applyFont="1" applyFill="1" applyBorder="1" applyAlignment="1">
      <alignment vertical="center" wrapText="1"/>
    </xf>
    <xf numFmtId="1" fontId="14" fillId="29" borderId="1" xfId="0" applyNumberFormat="1" applyFont="1" applyFill="1" applyBorder="1" applyAlignment="1">
      <alignment horizontal="center" vertical="center" wrapText="1"/>
    </xf>
    <xf numFmtId="1" fontId="14" fillId="31" borderId="5" xfId="0" applyNumberFormat="1" applyFont="1" applyFill="1" applyBorder="1" applyAlignment="1">
      <alignment horizontal="center" vertical="center" wrapText="1"/>
    </xf>
    <xf numFmtId="3" fontId="47" fillId="28" borderId="4" xfId="0" applyNumberFormat="1" applyFont="1" applyFill="1" applyBorder="1"/>
    <xf numFmtId="1" fontId="3" fillId="3" borderId="5" xfId="0" applyNumberFormat="1" applyFont="1" applyFill="1" applyBorder="1" applyAlignment="1">
      <alignment horizontal="center" vertical="center" wrapText="1"/>
    </xf>
    <xf numFmtId="1" fontId="3" fillId="27" borderId="5" xfId="0" applyNumberFormat="1" applyFont="1" applyFill="1" applyBorder="1" applyAlignment="1">
      <alignment horizontal="center" vertical="center" wrapText="1"/>
    </xf>
    <xf numFmtId="1" fontId="3" fillId="31" borderId="5" xfId="0" applyNumberFormat="1" applyFont="1" applyFill="1" applyBorder="1" applyAlignment="1">
      <alignment horizontal="center" vertical="center" wrapText="1"/>
    </xf>
    <xf numFmtId="1" fontId="3" fillId="29" borderId="1" xfId="0" applyNumberFormat="1" applyFont="1" applyFill="1" applyBorder="1" applyAlignment="1">
      <alignment horizontal="center" vertical="center" wrapText="1"/>
    </xf>
    <xf numFmtId="1" fontId="14" fillId="0" borderId="5" xfId="0" applyNumberFormat="1" applyFont="1" applyFill="1" applyBorder="1" applyAlignment="1">
      <alignment horizontal="center"/>
    </xf>
    <xf numFmtId="0" fontId="17" fillId="30" borderId="1" xfId="0" applyFont="1" applyFill="1" applyBorder="1" applyAlignment="1">
      <alignment horizontal="center" vertical="center" textRotation="90" wrapText="1"/>
    </xf>
    <xf numFmtId="0" fontId="12" fillId="30" borderId="2" xfId="0" applyFont="1" applyFill="1" applyBorder="1" applyAlignment="1">
      <alignment horizontal="center" vertical="center" textRotation="90" wrapText="1"/>
    </xf>
    <xf numFmtId="0" fontId="9" fillId="30" borderId="2" xfId="0" applyFont="1" applyFill="1" applyBorder="1" applyAlignment="1">
      <alignment vertical="center" wrapText="1"/>
    </xf>
    <xf numFmtId="0" fontId="9" fillId="30" borderId="2" xfId="0" applyFont="1" applyFill="1" applyBorder="1" applyAlignment="1">
      <alignment horizontal="center" vertical="center" textRotation="90" wrapText="1"/>
    </xf>
    <xf numFmtId="0" fontId="6" fillId="30" borderId="3" xfId="0" applyNumberFormat="1" applyFont="1" applyFill="1" applyBorder="1" applyAlignment="1">
      <alignment vertical="center" wrapText="1"/>
    </xf>
    <xf numFmtId="1" fontId="14" fillId="30" borderId="2" xfId="0" applyNumberFormat="1" applyFont="1" applyFill="1" applyBorder="1" applyAlignment="1">
      <alignment horizontal="center" vertical="center" wrapText="1"/>
    </xf>
    <xf numFmtId="3" fontId="8" fillId="30" borderId="4" xfId="0" applyNumberFormat="1" applyFont="1" applyFill="1" applyBorder="1" applyAlignment="1">
      <alignment vertical="center"/>
    </xf>
    <xf numFmtId="49" fontId="14" fillId="32" borderId="0" xfId="0" applyNumberFormat="1" applyFont="1" applyFill="1" applyBorder="1" applyAlignment="1">
      <alignment vertical="center" wrapText="1"/>
    </xf>
    <xf numFmtId="49" fontId="8" fillId="32" borderId="0" xfId="0" applyNumberFormat="1" applyFont="1" applyFill="1" applyBorder="1" applyAlignment="1">
      <alignment vertical="center" wrapText="1"/>
    </xf>
    <xf numFmtId="49" fontId="6" fillId="32" borderId="0" xfId="0" applyNumberFormat="1" applyFont="1" applyFill="1" applyBorder="1" applyAlignment="1">
      <alignment vertical="center" wrapText="1"/>
    </xf>
    <xf numFmtId="3" fontId="14" fillId="18" borderId="0" xfId="0" applyNumberFormat="1" applyFont="1" applyFill="1"/>
    <xf numFmtId="1" fontId="14" fillId="7" borderId="0" xfId="0" applyNumberFormat="1" applyFont="1" applyFill="1" applyBorder="1" applyAlignment="1">
      <alignment wrapText="1"/>
    </xf>
    <xf numFmtId="1" fontId="14" fillId="3" borderId="0" xfId="0" applyNumberFormat="1" applyFont="1" applyFill="1" applyBorder="1" applyAlignment="1">
      <alignment wrapText="1"/>
    </xf>
    <xf numFmtId="1" fontId="14" fillId="29" borderId="0" xfId="0" applyNumberFormat="1" applyFont="1" applyFill="1" applyBorder="1" applyAlignment="1">
      <alignment wrapText="1"/>
    </xf>
    <xf numFmtId="1" fontId="14" fillId="31" borderId="0" xfId="0" applyNumberFormat="1" applyFont="1" applyFill="1" applyBorder="1" applyAlignment="1">
      <alignment wrapText="1"/>
    </xf>
    <xf numFmtId="1" fontId="14" fillId="27" borderId="0" xfId="0" applyNumberFormat="1" applyFont="1" applyFill="1" applyBorder="1" applyAlignment="1">
      <alignment wrapText="1"/>
    </xf>
    <xf numFmtId="1" fontId="14" fillId="27" borderId="0" xfId="0" applyNumberFormat="1" applyFont="1" applyFill="1" applyBorder="1" applyAlignment="1">
      <alignment horizontal="center" vertical="center" wrapText="1"/>
    </xf>
    <xf numFmtId="1" fontId="14" fillId="6" borderId="0" xfId="1" applyNumberFormat="1" applyFont="1" applyFill="1" applyBorder="1" applyAlignment="1">
      <alignment horizontal="center"/>
    </xf>
    <xf numFmtId="1" fontId="14" fillId="3" borderId="0" xfId="0" applyNumberFormat="1" applyFont="1" applyFill="1" applyBorder="1" applyAlignment="1">
      <alignment horizontal="right" wrapText="1"/>
    </xf>
    <xf numFmtId="1" fontId="14" fillId="27" borderId="0" xfId="0" applyNumberFormat="1" applyFont="1" applyFill="1" applyBorder="1" applyAlignment="1">
      <alignment vertical="center" wrapText="1"/>
    </xf>
    <xf numFmtId="1" fontId="13" fillId="0" borderId="0" xfId="1" applyNumberFormat="1" applyFont="1" applyFill="1" applyBorder="1" applyAlignment="1">
      <alignment horizontal="right"/>
    </xf>
    <xf numFmtId="1" fontId="14" fillId="27" borderId="0" xfId="0" applyNumberFormat="1" applyFont="1" applyFill="1" applyBorder="1" applyAlignment="1">
      <alignment horizontal="right" wrapText="1"/>
    </xf>
    <xf numFmtId="3" fontId="8" fillId="0" borderId="0" xfId="0" applyNumberFormat="1" applyFont="1" applyFill="1" applyBorder="1" applyAlignment="1"/>
    <xf numFmtId="1" fontId="14" fillId="6" borderId="1" xfId="1" applyNumberFormat="1" applyFont="1" applyFill="1" applyBorder="1" applyAlignment="1">
      <alignment horizontal="center"/>
    </xf>
    <xf numFmtId="1" fontId="3" fillId="8" borderId="1" xfId="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/>
    </xf>
    <xf numFmtId="3" fontId="3" fillId="0" borderId="4" xfId="1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1" fontId="14" fillId="7" borderId="0" xfId="0" applyNumberFormat="1" applyFont="1" applyFill="1" applyBorder="1" applyAlignment="1">
      <alignment horizontal="right" vertical="center" wrapText="1"/>
    </xf>
    <xf numFmtId="1" fontId="14" fillId="0" borderId="0" xfId="1" applyNumberFormat="1" applyFont="1" applyFill="1" applyBorder="1" applyAlignment="1">
      <alignment horizontal="right"/>
    </xf>
    <xf numFmtId="49" fontId="26" fillId="0" borderId="0" xfId="0" applyNumberFormat="1" applyFont="1" applyBorder="1" applyAlignment="1">
      <alignment horizontal="center" vertical="center" wrapText="1"/>
    </xf>
    <xf numFmtId="0" fontId="19" fillId="23" borderId="3" xfId="1" applyFont="1" applyFill="1" applyBorder="1" applyAlignment="1">
      <alignment vertical="center"/>
    </xf>
    <xf numFmtId="1" fontId="3" fillId="7" borderId="5" xfId="0" applyNumberFormat="1" applyFont="1" applyFill="1" applyBorder="1" applyAlignment="1">
      <alignment horizontal="center" vertical="center" wrapText="1"/>
    </xf>
    <xf numFmtId="1" fontId="14" fillId="0" borderId="4" xfId="0" applyNumberFormat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3" fillId="0" borderId="1" xfId="1" applyFont="1" applyFill="1" applyBorder="1" applyAlignment="1"/>
    <xf numFmtId="0" fontId="53" fillId="0" borderId="3" xfId="1" applyNumberFormat="1" applyFont="1" applyFill="1" applyBorder="1" applyAlignment="1">
      <alignment vertical="center" wrapText="1"/>
    </xf>
    <xf numFmtId="0" fontId="33" fillId="12" borderId="3" xfId="1" applyNumberFormat="1" applyFont="1" applyFill="1" applyBorder="1" applyAlignment="1">
      <alignment vertical="center" wrapText="1"/>
    </xf>
    <xf numFmtId="0" fontId="3" fillId="0" borderId="3" xfId="1" applyFont="1" applyBorder="1" applyAlignment="1">
      <alignment vertical="center"/>
    </xf>
    <xf numFmtId="0" fontId="53" fillId="0" borderId="2" xfId="1" applyNumberFormat="1" applyFont="1" applyBorder="1" applyAlignment="1">
      <alignment vertical="center"/>
    </xf>
    <xf numFmtId="0" fontId="19" fillId="0" borderId="19" xfId="1" applyFont="1" applyFill="1" applyBorder="1" applyAlignment="1">
      <alignment vertical="center"/>
    </xf>
    <xf numFmtId="0" fontId="7" fillId="0" borderId="4" xfId="1" applyFont="1" applyFill="1" applyBorder="1" applyAlignment="1">
      <alignment wrapText="1"/>
    </xf>
    <xf numFmtId="0" fontId="19" fillId="0" borderId="17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52" fillId="28" borderId="4" xfId="0" applyNumberFormat="1" applyFont="1" applyFill="1" applyBorder="1" applyAlignment="1">
      <alignment vertical="center" wrapText="1"/>
    </xf>
    <xf numFmtId="3" fontId="35" fillId="0" borderId="4" xfId="1" applyNumberFormat="1" applyFont="1" applyFill="1" applyBorder="1" applyAlignment="1" applyProtection="1">
      <alignment vertical="center"/>
    </xf>
    <xf numFmtId="0" fontId="19" fillId="0" borderId="3" xfId="0" applyFont="1" applyFill="1" applyBorder="1" applyAlignment="1"/>
    <xf numFmtId="0" fontId="21" fillId="0" borderId="3" xfId="0" applyNumberFormat="1" applyFont="1" applyFill="1" applyBorder="1" applyAlignment="1">
      <alignment vertical="center"/>
    </xf>
    <xf numFmtId="3" fontId="8" fillId="0" borderId="8" xfId="0" applyNumberFormat="1" applyFont="1" applyBorder="1"/>
    <xf numFmtId="3" fontId="8" fillId="0" borderId="12" xfId="0" applyNumberFormat="1" applyFont="1" applyBorder="1"/>
    <xf numFmtId="3" fontId="8" fillId="0" borderId="14" xfId="0" applyNumberFormat="1" applyFont="1" applyBorder="1"/>
    <xf numFmtId="0" fontId="59" fillId="0" borderId="0" xfId="0" applyFont="1" applyBorder="1"/>
    <xf numFmtId="0" fontId="59" fillId="0" borderId="0" xfId="0" applyFont="1"/>
    <xf numFmtId="0" fontId="59" fillId="0" borderId="1" xfId="0" applyFont="1" applyBorder="1"/>
    <xf numFmtId="3" fontId="47" fillId="12" borderId="3" xfId="1" applyNumberFormat="1" applyFont="1" applyFill="1" applyBorder="1" applyAlignment="1">
      <alignment vertical="center" wrapText="1"/>
    </xf>
    <xf numFmtId="3" fontId="8" fillId="12" borderId="1" xfId="1" applyNumberFormat="1" applyFont="1" applyFill="1" applyBorder="1" applyAlignment="1">
      <alignment vertical="center"/>
    </xf>
    <xf numFmtId="3" fontId="8" fillId="23" borderId="1" xfId="0" applyNumberFormat="1" applyFont="1" applyFill="1" applyBorder="1"/>
    <xf numFmtId="3" fontId="8" fillId="25" borderId="1" xfId="0" applyNumberFormat="1" applyFont="1" applyFill="1" applyBorder="1"/>
    <xf numFmtId="3" fontId="8" fillId="25" borderId="1" xfId="1" applyNumberFormat="1" applyFont="1" applyFill="1" applyBorder="1" applyAlignment="1">
      <alignment vertical="center"/>
    </xf>
    <xf numFmtId="3" fontId="8" fillId="23" borderId="1" xfId="0" applyNumberFormat="1" applyFont="1" applyFill="1" applyBorder="1" applyAlignment="1">
      <alignment horizontal="right" vertical="center"/>
    </xf>
    <xf numFmtId="3" fontId="35" fillId="0" borderId="0" xfId="0" applyNumberFormat="1" applyFont="1" applyBorder="1"/>
    <xf numFmtId="3" fontId="8" fillId="26" borderId="4" xfId="0" applyNumberFormat="1" applyFont="1" applyFill="1" applyBorder="1"/>
    <xf numFmtId="3" fontId="8" fillId="13" borderId="1" xfId="1" applyNumberFormat="1" applyFont="1" applyFill="1" applyBorder="1" applyAlignment="1">
      <alignment vertical="center"/>
    </xf>
    <xf numFmtId="3" fontId="8" fillId="7" borderId="1" xfId="0" applyNumberFormat="1" applyFont="1" applyFill="1" applyBorder="1" applyAlignment="1">
      <alignment vertical="center"/>
    </xf>
    <xf numFmtId="3" fontId="59" fillId="0" borderId="1" xfId="0" applyNumberFormat="1" applyFont="1" applyBorder="1"/>
    <xf numFmtId="3" fontId="35" fillId="18" borderId="4" xfId="0" applyNumberFormat="1" applyFont="1" applyFill="1" applyBorder="1"/>
    <xf numFmtId="3" fontId="8" fillId="4" borderId="4" xfId="0" applyNumberFormat="1" applyFont="1" applyFill="1" applyBorder="1" applyAlignment="1">
      <alignment vertical="center"/>
    </xf>
    <xf numFmtId="0" fontId="59" fillId="0" borderId="4" xfId="0" applyFont="1" applyBorder="1"/>
    <xf numFmtId="3" fontId="35" fillId="0" borderId="4" xfId="0" applyNumberFormat="1" applyFont="1" applyBorder="1" applyAlignment="1">
      <alignment horizontal="right"/>
    </xf>
    <xf numFmtId="3" fontId="8" fillId="15" borderId="4" xfId="0" applyNumberFormat="1" applyFont="1" applyFill="1" applyBorder="1" applyAlignment="1">
      <alignment horizontal="right" vertical="center"/>
    </xf>
    <xf numFmtId="3" fontId="8" fillId="12" borderId="4" xfId="0" applyNumberFormat="1" applyFont="1" applyFill="1" applyBorder="1" applyAlignment="1">
      <alignment vertical="center"/>
    </xf>
    <xf numFmtId="3" fontId="59" fillId="0" borderId="0" xfId="0" applyNumberFormat="1" applyFont="1"/>
    <xf numFmtId="3" fontId="63" fillId="0" borderId="3" xfId="0" applyNumberFormat="1" applyFont="1" applyFill="1" applyBorder="1" applyAlignment="1">
      <alignment horizontal="center" vertical="center" wrapText="1"/>
    </xf>
    <xf numFmtId="3" fontId="37" fillId="0" borderId="4" xfId="0" applyNumberFormat="1" applyFont="1" applyBorder="1" applyAlignment="1">
      <alignment horizontal="right"/>
    </xf>
    <xf numFmtId="3" fontId="37" fillId="0" borderId="4" xfId="0" applyNumberFormat="1" applyFont="1" applyFill="1" applyBorder="1" applyAlignment="1">
      <alignment horizontal="right"/>
    </xf>
    <xf numFmtId="3" fontId="8" fillId="31" borderId="0" xfId="0" applyNumberFormat="1" applyFont="1" applyFill="1" applyAlignment="1"/>
    <xf numFmtId="1" fontId="14" fillId="33" borderId="2" xfId="0" applyNumberFormat="1" applyFont="1" applyFill="1" applyBorder="1" applyAlignment="1">
      <alignment horizontal="center"/>
    </xf>
    <xf numFmtId="1" fontId="14" fillId="33" borderId="1" xfId="0" applyNumberFormat="1" applyFont="1" applyFill="1" applyBorder="1" applyAlignment="1">
      <alignment horizontal="center" vertical="center"/>
    </xf>
    <xf numFmtId="3" fontId="35" fillId="0" borderId="1" xfId="0" applyNumberFormat="1" applyFont="1" applyFill="1" applyBorder="1" applyAlignment="1">
      <alignment horizontal="right"/>
    </xf>
    <xf numFmtId="0" fontId="14" fillId="34" borderId="4" xfId="0" applyNumberFormat="1" applyFont="1" applyFill="1" applyBorder="1" applyAlignment="1" applyProtection="1">
      <alignment horizontal="center" vertical="center"/>
    </xf>
    <xf numFmtId="0" fontId="14" fillId="34" borderId="4" xfId="0" applyNumberFormat="1" applyFont="1" applyFill="1" applyBorder="1" applyAlignment="1" applyProtection="1">
      <alignment vertical="center"/>
    </xf>
    <xf numFmtId="0" fontId="19" fillId="34" borderId="17" xfId="0" applyNumberFormat="1" applyFont="1" applyFill="1" applyBorder="1" applyAlignment="1" applyProtection="1">
      <alignment vertical="center"/>
    </xf>
    <xf numFmtId="0" fontId="19" fillId="34" borderId="15" xfId="0" applyNumberFormat="1" applyFont="1" applyFill="1" applyBorder="1" applyAlignment="1" applyProtection="1">
      <alignment vertical="center"/>
    </xf>
    <xf numFmtId="0" fontId="19" fillId="34" borderId="20" xfId="0" applyNumberFormat="1" applyFont="1" applyFill="1" applyBorder="1" applyAlignment="1" applyProtection="1">
      <alignment vertical="center"/>
    </xf>
    <xf numFmtId="0" fontId="19" fillId="34" borderId="4" xfId="0" applyNumberFormat="1" applyFont="1" applyFill="1" applyBorder="1" applyAlignment="1" applyProtection="1">
      <alignment vertical="center"/>
    </xf>
    <xf numFmtId="0" fontId="33" fillId="34" borderId="4" xfId="1" applyNumberFormat="1" applyFont="1" applyFill="1" applyBorder="1" applyAlignment="1">
      <alignment vertical="center" wrapText="1"/>
    </xf>
    <xf numFmtId="3" fontId="8" fillId="34" borderId="4" xfId="1" applyNumberFormat="1" applyFont="1" applyFill="1" applyBorder="1" applyAlignment="1">
      <alignment vertical="center"/>
    </xf>
    <xf numFmtId="0" fontId="33" fillId="0" borderId="1" xfId="0" applyNumberFormat="1" applyFont="1" applyFill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21" fillId="0" borderId="0" xfId="1" applyNumberFormat="1" applyFont="1" applyBorder="1" applyAlignment="1">
      <alignment vertical="center" wrapText="1"/>
    </xf>
    <xf numFmtId="1" fontId="3" fillId="0" borderId="0" xfId="1" applyNumberFormat="1" applyFont="1" applyBorder="1" applyAlignment="1">
      <alignment horizontal="center"/>
    </xf>
    <xf numFmtId="1" fontId="14" fillId="32" borderId="5" xfId="0" applyNumberFormat="1" applyFont="1" applyFill="1" applyBorder="1" applyAlignment="1">
      <alignment horizontal="center" vertical="center" wrapText="1"/>
    </xf>
    <xf numFmtId="1" fontId="14" fillId="0" borderId="4" xfId="1" applyNumberFormat="1" applyFont="1" applyFill="1" applyBorder="1" applyAlignment="1">
      <alignment horizontal="center" vertical="center"/>
    </xf>
    <xf numFmtId="3" fontId="64" fillId="0" borderId="1" xfId="1" applyNumberFormat="1" applyFont="1" applyFill="1" applyBorder="1" applyAlignment="1">
      <alignment vertical="center"/>
    </xf>
    <xf numFmtId="3" fontId="64" fillId="0" borderId="4" xfId="1" applyNumberFormat="1" applyFont="1" applyFill="1" applyBorder="1" applyAlignment="1">
      <alignment vertical="center"/>
    </xf>
    <xf numFmtId="3" fontId="64" fillId="0" borderId="4" xfId="0" applyNumberFormat="1" applyFont="1" applyBorder="1"/>
    <xf numFmtId="1" fontId="3" fillId="33" borderId="1" xfId="0" applyNumberFormat="1" applyFont="1" applyFill="1" applyBorder="1" applyAlignment="1">
      <alignment horizontal="center"/>
    </xf>
    <xf numFmtId="3" fontId="64" fillId="0" borderId="4" xfId="0" applyNumberFormat="1" applyFont="1" applyFill="1" applyBorder="1"/>
    <xf numFmtId="3" fontId="64" fillId="18" borderId="4" xfId="0" applyNumberFormat="1" applyFont="1" applyFill="1" applyBorder="1"/>
    <xf numFmtId="3" fontId="14" fillId="32" borderId="0" xfId="0" applyNumberFormat="1" applyFont="1" applyFill="1"/>
    <xf numFmtId="1" fontId="14" fillId="32" borderId="0" xfId="0" applyNumberFormat="1" applyFont="1" applyFill="1" applyBorder="1" applyAlignment="1">
      <alignment horizontal="right" vertical="center" wrapText="1"/>
    </xf>
    <xf numFmtId="0" fontId="14" fillId="32" borderId="0" xfId="0" applyFont="1" applyFill="1"/>
    <xf numFmtId="0" fontId="48" fillId="15" borderId="0" xfId="0" applyFont="1" applyFill="1"/>
    <xf numFmtId="49" fontId="6" fillId="21" borderId="0" xfId="0" applyNumberFormat="1" applyFont="1" applyFill="1" applyBorder="1" applyAlignment="1">
      <alignment vertical="center" wrapText="1"/>
    </xf>
    <xf numFmtId="1" fontId="54" fillId="6" borderId="0" xfId="1" applyNumberFormat="1" applyFont="1" applyFill="1" applyBorder="1" applyAlignment="1">
      <alignment horizontal="center"/>
    </xf>
    <xf numFmtId="1" fontId="14" fillId="32" borderId="0" xfId="0" applyNumberFormat="1" applyFont="1" applyFill="1" applyBorder="1" applyAlignment="1">
      <alignment wrapText="1"/>
    </xf>
    <xf numFmtId="3" fontId="35" fillId="0" borderId="1" xfId="0" applyNumberFormat="1" applyFont="1" applyFill="1" applyBorder="1"/>
    <xf numFmtId="3" fontId="37" fillId="0" borderId="1" xfId="0" applyNumberFormat="1" applyFont="1" applyFill="1" applyBorder="1"/>
    <xf numFmtId="0" fontId="55" fillId="0" borderId="10" xfId="1" applyNumberFormat="1" applyFont="1" applyFill="1" applyBorder="1" applyAlignment="1">
      <alignment vertical="center" wrapText="1"/>
    </xf>
    <xf numFmtId="1" fontId="19" fillId="0" borderId="1" xfId="1" applyNumberFormat="1" applyFont="1" applyFill="1" applyBorder="1" applyAlignment="1">
      <alignment horizontal="center"/>
    </xf>
    <xf numFmtId="3" fontId="65" fillId="0" borderId="4" xfId="0" applyNumberFormat="1" applyFont="1" applyFill="1" applyBorder="1"/>
    <xf numFmtId="0" fontId="55" fillId="0" borderId="3" xfId="1" applyNumberFormat="1" applyFont="1" applyFill="1" applyBorder="1" applyAlignment="1">
      <alignment vertical="center" wrapText="1"/>
    </xf>
    <xf numFmtId="3" fontId="50" fillId="0" borderId="4" xfId="1" applyNumberFormat="1" applyFont="1" applyFill="1" applyBorder="1" applyAlignment="1">
      <alignment horizontal="center" vertical="center" wrapText="1"/>
    </xf>
    <xf numFmtId="1" fontId="14" fillId="31" borderId="1" xfId="0" applyNumberFormat="1" applyFont="1" applyFill="1" applyBorder="1" applyAlignment="1">
      <alignment horizontal="center" vertical="center" wrapText="1"/>
    </xf>
    <xf numFmtId="1" fontId="14" fillId="27" borderId="9" xfId="0" applyNumberFormat="1" applyFont="1" applyFill="1" applyBorder="1" applyAlignment="1">
      <alignment horizontal="center" vertical="center" wrapText="1"/>
    </xf>
    <xf numFmtId="1" fontId="14" fillId="32" borderId="9" xfId="0" applyNumberFormat="1" applyFont="1" applyFill="1" applyBorder="1" applyAlignment="1">
      <alignment horizontal="center" vertical="center" wrapText="1"/>
    </xf>
    <xf numFmtId="1" fontId="14" fillId="9" borderId="9" xfId="0" applyNumberFormat="1" applyFont="1" applyFill="1" applyBorder="1" applyAlignment="1">
      <alignment horizontal="center" vertical="center" wrapText="1"/>
    </xf>
    <xf numFmtId="3" fontId="8" fillId="0" borderId="28" xfId="0" applyNumberFormat="1" applyFont="1" applyBorder="1"/>
    <xf numFmtId="3" fontId="8" fillId="0" borderId="29" xfId="0" applyNumberFormat="1" applyFont="1" applyBorder="1"/>
    <xf numFmtId="0" fontId="19" fillId="18" borderId="4" xfId="1" applyFont="1" applyFill="1" applyBorder="1" applyAlignment="1">
      <alignment horizontal="center" vertical="center"/>
    </xf>
    <xf numFmtId="0" fontId="19" fillId="18" borderId="1" xfId="1" applyFont="1" applyFill="1" applyBorder="1" applyAlignment="1">
      <alignment vertical="center"/>
    </xf>
    <xf numFmtId="0" fontId="19" fillId="18" borderId="2" xfId="1" applyFont="1" applyFill="1" applyBorder="1" applyAlignment="1">
      <alignment vertical="center"/>
    </xf>
    <xf numFmtId="0" fontId="19" fillId="18" borderId="4" xfId="1" applyFont="1" applyFill="1" applyBorder="1" applyAlignment="1">
      <alignment vertical="center"/>
    </xf>
    <xf numFmtId="0" fontId="21" fillId="18" borderId="4" xfId="1" applyNumberFormat="1" applyFont="1" applyFill="1" applyBorder="1" applyAlignment="1">
      <alignment vertical="center" wrapText="1"/>
    </xf>
    <xf numFmtId="1" fontId="3" fillId="18" borderId="1" xfId="1" applyNumberFormat="1" applyFont="1" applyFill="1" applyBorder="1" applyAlignment="1">
      <alignment horizontal="center"/>
    </xf>
    <xf numFmtId="3" fontId="35" fillId="18" borderId="1" xfId="1" applyNumberFormat="1" applyFont="1" applyFill="1" applyBorder="1" applyAlignment="1">
      <alignment vertical="center"/>
    </xf>
    <xf numFmtId="3" fontId="35" fillId="18" borderId="4" xfId="1" applyNumberFormat="1" applyFont="1" applyFill="1" applyBorder="1" applyAlignment="1">
      <alignment vertical="center"/>
    </xf>
    <xf numFmtId="3" fontId="67" fillId="0" borderId="4" xfId="0" applyNumberFormat="1" applyFont="1" applyFill="1" applyBorder="1" applyAlignment="1">
      <alignment vertical="center"/>
    </xf>
    <xf numFmtId="3" fontId="67" fillId="0" borderId="4" xfId="0" applyNumberFormat="1" applyFont="1" applyBorder="1"/>
    <xf numFmtId="3" fontId="67" fillId="4" borderId="4" xfId="0" applyNumberFormat="1" applyFont="1" applyFill="1" applyBorder="1" applyAlignment="1">
      <alignment vertical="center"/>
    </xf>
    <xf numFmtId="164" fontId="67" fillId="7" borderId="4" xfId="0" applyNumberFormat="1" applyFont="1" applyFill="1" applyBorder="1" applyAlignment="1">
      <alignment vertical="center"/>
    </xf>
    <xf numFmtId="164" fontId="67" fillId="0" borderId="4" xfId="0" applyNumberFormat="1" applyFont="1" applyFill="1" applyBorder="1" applyAlignment="1">
      <alignment vertical="center"/>
    </xf>
    <xf numFmtId="3" fontId="67" fillId="0" borderId="24" xfId="0" applyNumberFormat="1" applyFont="1" applyBorder="1"/>
    <xf numFmtId="3" fontId="67" fillId="0" borderId="28" xfId="0" applyNumberFormat="1" applyFont="1" applyBorder="1"/>
    <xf numFmtId="3" fontId="67" fillId="0" borderId="29" xfId="0" applyNumberFormat="1" applyFont="1" applyBorder="1"/>
    <xf numFmtId="0" fontId="66" fillId="0" borderId="0" xfId="0" applyFont="1"/>
    <xf numFmtId="3" fontId="67" fillId="0" borderId="1" xfId="0" applyNumberFormat="1" applyFont="1" applyFill="1" applyBorder="1" applyAlignment="1">
      <alignment vertical="center"/>
    </xf>
    <xf numFmtId="3" fontId="67" fillId="0" borderId="1" xfId="0" applyNumberFormat="1" applyFont="1" applyFill="1" applyBorder="1" applyAlignment="1">
      <alignment horizontal="right" vertical="center"/>
    </xf>
    <xf numFmtId="3" fontId="67" fillId="0" borderId="4" xfId="0" applyNumberFormat="1" applyFont="1" applyFill="1" applyBorder="1" applyAlignment="1">
      <alignment horizontal="right" vertical="center"/>
    </xf>
    <xf numFmtId="3" fontId="67" fillId="19" borderId="4" xfId="0" applyNumberFormat="1" applyFont="1" applyFill="1" applyBorder="1" applyAlignment="1">
      <alignment vertical="center"/>
    </xf>
    <xf numFmtId="3" fontId="67" fillId="19" borderId="4" xfId="0" applyNumberFormat="1" applyFont="1" applyFill="1" applyBorder="1"/>
    <xf numFmtId="3" fontId="67" fillId="6" borderId="1" xfId="0" applyNumberFormat="1" applyFont="1" applyFill="1" applyBorder="1" applyAlignment="1"/>
    <xf numFmtId="3" fontId="67" fillId="11" borderId="1" xfId="0" applyNumberFormat="1" applyFont="1" applyFill="1" applyBorder="1" applyAlignment="1">
      <alignment vertical="center"/>
    </xf>
    <xf numFmtId="3" fontId="66" fillId="0" borderId="4" xfId="0" applyNumberFormat="1" applyFont="1" applyBorder="1"/>
    <xf numFmtId="3" fontId="67" fillId="6" borderId="4" xfId="0" applyNumberFormat="1" applyFont="1" applyFill="1" applyBorder="1" applyAlignment="1">
      <alignment vertical="center"/>
    </xf>
    <xf numFmtId="0" fontId="66" fillId="0" borderId="1" xfId="0" applyFont="1" applyBorder="1"/>
    <xf numFmtId="3" fontId="67" fillId="12" borderId="1" xfId="1" applyNumberFormat="1" applyFont="1" applyFill="1" applyBorder="1" applyAlignment="1" applyProtection="1">
      <alignment vertical="center"/>
    </xf>
    <xf numFmtId="3" fontId="68" fillId="12" borderId="3" xfId="1" applyNumberFormat="1" applyFont="1" applyFill="1" applyBorder="1" applyAlignment="1">
      <alignment vertical="center" wrapText="1"/>
    </xf>
    <xf numFmtId="3" fontId="67" fillId="12" borderId="1" xfId="1" applyNumberFormat="1" applyFont="1" applyFill="1" applyBorder="1" applyAlignment="1">
      <alignment vertical="center"/>
    </xf>
    <xf numFmtId="3" fontId="69" fillId="0" borderId="4" xfId="0" applyNumberFormat="1" applyFont="1" applyFill="1" applyBorder="1"/>
    <xf numFmtId="3" fontId="64" fillId="0" borderId="1" xfId="0" applyNumberFormat="1" applyFont="1" applyBorder="1" applyAlignment="1">
      <alignment horizontal="right"/>
    </xf>
    <xf numFmtId="3" fontId="64" fillId="0" borderId="1" xfId="0" applyNumberFormat="1" applyFont="1" applyFill="1" applyBorder="1"/>
    <xf numFmtId="3" fontId="67" fillId="23" borderId="1" xfId="0" applyNumberFormat="1" applyFont="1" applyFill="1" applyBorder="1"/>
    <xf numFmtId="3" fontId="64" fillId="0" borderId="1" xfId="0" applyNumberFormat="1" applyFont="1" applyFill="1" applyBorder="1" applyAlignment="1">
      <alignment horizontal="right"/>
    </xf>
    <xf numFmtId="3" fontId="64" fillId="0" borderId="1" xfId="0" applyNumberFormat="1" applyFont="1" applyBorder="1"/>
    <xf numFmtId="3" fontId="67" fillId="13" borderId="1" xfId="1" applyNumberFormat="1" applyFont="1" applyFill="1" applyBorder="1" applyAlignment="1" applyProtection="1">
      <alignment vertical="center"/>
    </xf>
    <xf numFmtId="3" fontId="67" fillId="25" borderId="1" xfId="0" applyNumberFormat="1" applyFont="1" applyFill="1" applyBorder="1"/>
    <xf numFmtId="3" fontId="67" fillId="25" borderId="1" xfId="1" applyNumberFormat="1" applyFont="1" applyFill="1" applyBorder="1" applyAlignment="1">
      <alignment vertical="center"/>
    </xf>
    <xf numFmtId="3" fontId="64" fillId="0" borderId="4" xfId="1" applyNumberFormat="1" applyFont="1" applyFill="1" applyBorder="1" applyAlignment="1">
      <alignment vertical="center" wrapText="1"/>
    </xf>
    <xf numFmtId="3" fontId="64" fillId="24" borderId="4" xfId="0" applyNumberFormat="1" applyFont="1" applyFill="1" applyBorder="1"/>
    <xf numFmtId="3" fontId="64" fillId="24" borderId="1" xfId="0" applyNumberFormat="1" applyFont="1" applyFill="1" applyBorder="1"/>
    <xf numFmtId="3" fontId="67" fillId="23" borderId="1" xfId="0" applyNumberFormat="1" applyFont="1" applyFill="1" applyBorder="1" applyAlignment="1">
      <alignment horizontal="right" vertical="center"/>
    </xf>
    <xf numFmtId="3" fontId="64" fillId="0" borderId="0" xfId="0" applyNumberFormat="1" applyFont="1" applyBorder="1"/>
    <xf numFmtId="3" fontId="67" fillId="26" borderId="4" xfId="0" applyNumberFormat="1" applyFont="1" applyFill="1" applyBorder="1" applyAlignment="1">
      <alignment vertical="center"/>
    </xf>
    <xf numFmtId="3" fontId="67" fillId="26" borderId="4" xfId="0" applyNumberFormat="1" applyFont="1" applyFill="1" applyBorder="1"/>
    <xf numFmtId="3" fontId="67" fillId="6" borderId="4" xfId="0" applyNumberFormat="1" applyFont="1" applyFill="1" applyBorder="1" applyAlignment="1"/>
    <xf numFmtId="3" fontId="67" fillId="11" borderId="4" xfId="0" applyNumberFormat="1" applyFont="1" applyFill="1" applyBorder="1" applyAlignment="1">
      <alignment vertical="center"/>
    </xf>
    <xf numFmtId="3" fontId="67" fillId="13" borderId="1" xfId="1" applyNumberFormat="1" applyFont="1" applyFill="1" applyBorder="1" applyAlignment="1">
      <alignment vertical="center"/>
    </xf>
    <xf numFmtId="3" fontId="64" fillId="0" borderId="0" xfId="1" applyNumberFormat="1" applyFont="1" applyFill="1" applyBorder="1" applyAlignment="1">
      <alignment vertical="center"/>
    </xf>
    <xf numFmtId="3" fontId="67" fillId="7" borderId="1" xfId="0" applyNumberFormat="1" applyFont="1" applyFill="1" applyBorder="1" applyAlignment="1">
      <alignment vertical="center"/>
    </xf>
    <xf numFmtId="3" fontId="66" fillId="0" borderId="1" xfId="0" applyNumberFormat="1" applyFont="1" applyBorder="1"/>
    <xf numFmtId="3" fontId="67" fillId="6" borderId="1" xfId="0" applyNumberFormat="1" applyFont="1" applyFill="1" applyBorder="1" applyAlignment="1">
      <alignment vertical="center"/>
    </xf>
    <xf numFmtId="3" fontId="67" fillId="12" borderId="4" xfId="1" applyNumberFormat="1" applyFont="1" applyFill="1" applyBorder="1" applyAlignment="1">
      <alignment vertical="center"/>
    </xf>
    <xf numFmtId="3" fontId="67" fillId="15" borderId="1" xfId="0" applyNumberFormat="1" applyFont="1" applyFill="1" applyBorder="1" applyAlignment="1">
      <alignment horizontal="right" vertical="center"/>
    </xf>
    <xf numFmtId="3" fontId="67" fillId="6" borderId="1" xfId="0" applyNumberFormat="1" applyFont="1" applyFill="1" applyBorder="1" applyAlignment="1">
      <alignment horizontal="right" vertical="center"/>
    </xf>
    <xf numFmtId="3" fontId="67" fillId="11" borderId="1" xfId="0" applyNumberFormat="1" applyFont="1" applyFill="1" applyBorder="1" applyAlignment="1">
      <alignment horizontal="right" vertical="center"/>
    </xf>
    <xf numFmtId="3" fontId="67" fillId="12" borderId="1" xfId="0" applyNumberFormat="1" applyFont="1" applyFill="1" applyBorder="1" applyAlignment="1">
      <alignment vertical="center"/>
    </xf>
    <xf numFmtId="3" fontId="64" fillId="0" borderId="1" xfId="1" applyNumberFormat="1" applyFont="1" applyFill="1" applyBorder="1" applyAlignment="1" applyProtection="1">
      <alignment vertical="center"/>
    </xf>
    <xf numFmtId="3" fontId="67" fillId="10" borderId="1" xfId="0" applyNumberFormat="1" applyFont="1" applyFill="1" applyBorder="1" applyAlignment="1">
      <alignment vertical="center"/>
    </xf>
    <xf numFmtId="3" fontId="67" fillId="34" borderId="4" xfId="1" applyNumberFormat="1" applyFont="1" applyFill="1" applyBorder="1" applyAlignment="1">
      <alignment vertical="center"/>
    </xf>
    <xf numFmtId="3" fontId="68" fillId="28" borderId="4" xfId="0" applyNumberFormat="1" applyFont="1" applyFill="1" applyBorder="1"/>
    <xf numFmtId="3" fontId="67" fillId="17" borderId="4" xfId="0" applyNumberFormat="1" applyFont="1" applyFill="1" applyBorder="1" applyAlignment="1">
      <alignment horizontal="right" vertical="center"/>
    </xf>
    <xf numFmtId="3" fontId="67" fillId="6" borderId="4" xfId="0" applyNumberFormat="1" applyFont="1" applyFill="1" applyBorder="1" applyAlignment="1">
      <alignment horizontal="right" vertical="center"/>
    </xf>
    <xf numFmtId="3" fontId="67" fillId="11" borderId="4" xfId="0" applyNumberFormat="1" applyFont="1" applyFill="1" applyBorder="1" applyAlignment="1">
      <alignment horizontal="right" vertical="center"/>
    </xf>
    <xf numFmtId="3" fontId="67" fillId="13" borderId="4" xfId="0" applyNumberFormat="1" applyFont="1" applyFill="1" applyBorder="1" applyAlignment="1">
      <alignment vertical="center"/>
    </xf>
    <xf numFmtId="3" fontId="67" fillId="13" borderId="4" xfId="1" applyNumberFormat="1" applyFont="1" applyFill="1" applyBorder="1" applyAlignment="1" applyProtection="1">
      <alignment vertical="center"/>
    </xf>
    <xf numFmtId="3" fontId="67" fillId="12" borderId="4" xfId="1" applyNumberFormat="1" applyFont="1" applyFill="1" applyBorder="1" applyAlignment="1" applyProtection="1">
      <alignment vertical="center"/>
    </xf>
    <xf numFmtId="3" fontId="67" fillId="10" borderId="4" xfId="0" applyNumberFormat="1" applyFont="1" applyFill="1" applyBorder="1" applyAlignment="1">
      <alignment vertical="center"/>
    </xf>
    <xf numFmtId="3" fontId="64" fillId="0" borderId="4" xfId="1" applyNumberFormat="1" applyFont="1" applyFill="1" applyBorder="1" applyAlignment="1" applyProtection="1">
      <alignment vertical="center"/>
    </xf>
    <xf numFmtId="3" fontId="64" fillId="18" borderId="4" xfId="1" applyNumberFormat="1" applyFont="1" applyFill="1" applyBorder="1" applyAlignment="1" applyProtection="1">
      <alignment vertical="center"/>
    </xf>
    <xf numFmtId="3" fontId="67" fillId="30" borderId="4" xfId="0" applyNumberFormat="1" applyFont="1" applyFill="1" applyBorder="1" applyAlignment="1">
      <alignment vertical="center"/>
    </xf>
    <xf numFmtId="3" fontId="64" fillId="18" borderId="1" xfId="1" applyNumberFormat="1" applyFont="1" applyFill="1" applyBorder="1" applyAlignment="1">
      <alignment vertical="center"/>
    </xf>
    <xf numFmtId="3" fontId="67" fillId="0" borderId="0" xfId="0" applyNumberFormat="1" applyFont="1"/>
    <xf numFmtId="3" fontId="67" fillId="0" borderId="0" xfId="0" applyNumberFormat="1" applyFont="1" applyAlignment="1"/>
    <xf numFmtId="3" fontId="67" fillId="8" borderId="0" xfId="0" applyNumberFormat="1" applyFont="1" applyFill="1" applyAlignment="1"/>
    <xf numFmtId="3" fontId="67" fillId="0" borderId="0" xfId="0" applyNumberFormat="1" applyFont="1" applyFill="1" applyAlignment="1"/>
    <xf numFmtId="3" fontId="67" fillId="0" borderId="0" xfId="0" applyNumberFormat="1" applyFont="1" applyFill="1" applyBorder="1"/>
    <xf numFmtId="3" fontId="67" fillId="8" borderId="0" xfId="0" applyNumberFormat="1" applyFont="1" applyFill="1" applyBorder="1"/>
    <xf numFmtId="3" fontId="67" fillId="0" borderId="0" xfId="0" applyNumberFormat="1" applyFont="1" applyFill="1" applyBorder="1" applyAlignment="1"/>
    <xf numFmtId="3" fontId="67" fillId="8" borderId="0" xfId="0" applyNumberFormat="1" applyFont="1" applyFill="1"/>
    <xf numFmtId="3" fontId="70" fillId="0" borderId="0" xfId="0" applyNumberFormat="1" applyFont="1" applyAlignment="1"/>
    <xf numFmtId="3" fontId="66" fillId="0" borderId="0" xfId="0" applyNumberFormat="1" applyFont="1"/>
    <xf numFmtId="3" fontId="67" fillId="31" borderId="0" xfId="0" applyNumberFormat="1" applyFont="1" applyFill="1" applyAlignment="1"/>
    <xf numFmtId="0" fontId="66" fillId="0" borderId="4" xfId="0" applyFont="1" applyBorder="1"/>
    <xf numFmtId="3" fontId="68" fillId="12" borderId="4" xfId="1" applyNumberFormat="1" applyFont="1" applyFill="1" applyBorder="1" applyAlignment="1">
      <alignment vertical="center" wrapText="1"/>
    </xf>
    <xf numFmtId="3" fontId="64" fillId="0" borderId="4" xfId="0" applyNumberFormat="1" applyFont="1" applyBorder="1" applyAlignment="1">
      <alignment horizontal="right"/>
    </xf>
    <xf numFmtId="3" fontId="67" fillId="23" borderId="4" xfId="0" applyNumberFormat="1" applyFont="1" applyFill="1" applyBorder="1"/>
    <xf numFmtId="3" fontId="64" fillId="0" borderId="4" xfId="0" applyNumberFormat="1" applyFont="1" applyFill="1" applyBorder="1" applyAlignment="1">
      <alignment horizontal="right"/>
    </xf>
    <xf numFmtId="3" fontId="67" fillId="25" borderId="4" xfId="0" applyNumberFormat="1" applyFont="1" applyFill="1" applyBorder="1"/>
    <xf numFmtId="3" fontId="67" fillId="25" borderId="4" xfId="1" applyNumberFormat="1" applyFont="1" applyFill="1" applyBorder="1" applyAlignment="1">
      <alignment vertical="center"/>
    </xf>
    <xf numFmtId="3" fontId="67" fillId="23" borderId="4" xfId="0" applyNumberFormat="1" applyFont="1" applyFill="1" applyBorder="1" applyAlignment="1">
      <alignment horizontal="right" vertical="center"/>
    </xf>
    <xf numFmtId="3" fontId="67" fillId="13" borderId="4" xfId="1" applyNumberFormat="1" applyFont="1" applyFill="1" applyBorder="1" applyAlignment="1">
      <alignment vertical="center"/>
    </xf>
    <xf numFmtId="3" fontId="67" fillId="7" borderId="4" xfId="0" applyNumberFormat="1" applyFont="1" applyFill="1" applyBorder="1" applyAlignment="1">
      <alignment vertical="center"/>
    </xf>
    <xf numFmtId="3" fontId="67" fillId="15" borderId="4" xfId="0" applyNumberFormat="1" applyFont="1" applyFill="1" applyBorder="1" applyAlignment="1">
      <alignment horizontal="right" vertical="center"/>
    </xf>
    <xf numFmtId="3" fontId="67" fillId="12" borderId="4" xfId="0" applyNumberFormat="1" applyFont="1" applyFill="1" applyBorder="1" applyAlignment="1">
      <alignment vertical="center"/>
    </xf>
    <xf numFmtId="3" fontId="64" fillId="18" borderId="4" xfId="1" applyNumberFormat="1" applyFont="1" applyFill="1" applyBorder="1" applyAlignment="1">
      <alignment vertical="center"/>
    </xf>
    <xf numFmtId="0" fontId="19" fillId="0" borderId="0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vertical="center" wrapText="1"/>
    </xf>
    <xf numFmtId="0" fontId="7" fillId="0" borderId="0" xfId="1" applyFont="1" applyFill="1" applyBorder="1"/>
    <xf numFmtId="3" fontId="35" fillId="0" borderId="0" xfId="0" applyNumberFormat="1" applyFont="1" applyFill="1" applyBorder="1"/>
    <xf numFmtId="3" fontId="64" fillId="0" borderId="0" xfId="0" applyNumberFormat="1" applyFont="1" applyFill="1" applyBorder="1"/>
    <xf numFmtId="3" fontId="37" fillId="0" borderId="0" xfId="0" applyNumberFormat="1" applyFont="1" applyFill="1" applyBorder="1"/>
    <xf numFmtId="0" fontId="3" fillId="0" borderId="9" xfId="1" applyFont="1" applyFill="1" applyBorder="1" applyAlignment="1">
      <alignment vertical="center"/>
    </xf>
    <xf numFmtId="0" fontId="3" fillId="0" borderId="5" xfId="1" applyFont="1" applyFill="1" applyBorder="1" applyAlignment="1">
      <alignment vertical="center"/>
    </xf>
    <xf numFmtId="0" fontId="3" fillId="0" borderId="10" xfId="1" applyFont="1" applyFill="1" applyBorder="1" applyAlignment="1">
      <alignment vertical="center"/>
    </xf>
    <xf numFmtId="3" fontId="6" fillId="35" borderId="4" xfId="1" applyNumberFormat="1" applyFont="1" applyFill="1" applyBorder="1" applyAlignment="1">
      <alignment horizontal="center" vertical="center" wrapText="1"/>
    </xf>
    <xf numFmtId="1" fontId="14" fillId="33" borderId="1" xfId="0" applyNumberFormat="1" applyFont="1" applyFill="1" applyBorder="1" applyAlignment="1">
      <alignment horizontal="center"/>
    </xf>
    <xf numFmtId="3" fontId="35" fillId="18" borderId="1" xfId="0" applyNumberFormat="1" applyFont="1" applyFill="1" applyBorder="1"/>
    <xf numFmtId="3" fontId="64" fillId="18" borderId="1" xfId="0" applyNumberFormat="1" applyFont="1" applyFill="1" applyBorder="1"/>
    <xf numFmtId="0" fontId="50" fillId="13" borderId="3" xfId="1" applyFont="1" applyFill="1" applyBorder="1" applyAlignment="1">
      <alignment vertical="center" wrapText="1"/>
    </xf>
    <xf numFmtId="3" fontId="35" fillId="18" borderId="1" xfId="0" applyNumberFormat="1" applyFont="1" applyFill="1" applyBorder="1" applyAlignment="1">
      <alignment horizontal="right"/>
    </xf>
    <xf numFmtId="3" fontId="64" fillId="18" borderId="1" xfId="0" applyNumberFormat="1" applyFont="1" applyFill="1" applyBorder="1" applyAlignment="1">
      <alignment horizontal="right"/>
    </xf>
    <xf numFmtId="49" fontId="8" fillId="21" borderId="0" xfId="0" applyNumberFormat="1" applyFont="1" applyFill="1" applyBorder="1" applyAlignment="1">
      <alignment vertical="center" wrapText="1"/>
    </xf>
    <xf numFmtId="0" fontId="3" fillId="18" borderId="4" xfId="0" applyFont="1" applyFill="1" applyBorder="1" applyAlignment="1">
      <alignment horizontal="center" vertical="center"/>
    </xf>
    <xf numFmtId="0" fontId="3" fillId="18" borderId="4" xfId="0" applyFont="1" applyFill="1" applyBorder="1" applyAlignment="1">
      <alignment vertical="center"/>
    </xf>
    <xf numFmtId="0" fontId="7" fillId="18" borderId="4" xfId="0" applyFont="1" applyFill="1" applyBorder="1" applyAlignment="1"/>
    <xf numFmtId="1" fontId="14" fillId="0" borderId="0" xfId="1" applyNumberFormat="1" applyFont="1" applyFill="1" applyBorder="1" applyAlignment="1">
      <alignment horizontal="right" vertical="center" wrapText="1"/>
    </xf>
    <xf numFmtId="0" fontId="14" fillId="20" borderId="1" xfId="0" applyFont="1" applyFill="1" applyBorder="1" applyAlignment="1">
      <alignment vertical="center" wrapText="1"/>
    </xf>
    <xf numFmtId="0" fontId="14" fillId="20" borderId="2" xfId="0" applyFont="1" applyFill="1" applyBorder="1" applyAlignment="1">
      <alignment vertical="center" wrapText="1"/>
    </xf>
    <xf numFmtId="0" fontId="14" fillId="20" borderId="3" xfId="0" applyFont="1" applyFill="1" applyBorder="1" applyAlignment="1">
      <alignment vertical="center" wrapText="1"/>
    </xf>
    <xf numFmtId="0" fontId="3" fillId="18" borderId="4" xfId="0" applyFont="1" applyFill="1" applyBorder="1" applyAlignment="1">
      <alignment horizontal="center"/>
    </xf>
    <xf numFmtId="0" fontId="3" fillId="18" borderId="4" xfId="0" applyFont="1" applyFill="1" applyBorder="1" applyAlignment="1"/>
    <xf numFmtId="0" fontId="6" fillId="13" borderId="3" xfId="1" applyFont="1" applyFill="1" applyBorder="1" applyAlignment="1">
      <alignment vertical="center" wrapText="1"/>
    </xf>
  </cellXfs>
  <cellStyles count="4">
    <cellStyle name="Good" xfId="2"/>
    <cellStyle name="Normal_MjesPlan2003" xfId="3"/>
    <cellStyle name="Normalno" xfId="0" builtinId="0"/>
    <cellStyle name="Normalno 2" xfId="1"/>
  </cellStyles>
  <dxfs count="0"/>
  <tableStyles count="0" defaultTableStyle="TableStyleMedium2" defaultPivotStyle="PivotStyleLight16"/>
  <colors>
    <mruColors>
      <color rgb="FFFF00FF"/>
      <color rgb="FF99FF99"/>
      <color rgb="FF66FF66"/>
      <color rgb="FFFFCCCC"/>
      <color rgb="FF6699FF"/>
      <color rgb="FF3366FF"/>
      <color rgb="FFCCFFFF"/>
      <color rgb="FF990099"/>
      <color rgb="FFFF4343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C1455"/>
  <sheetViews>
    <sheetView tabSelected="1" workbookViewId="0">
      <pane ySplit="1" topLeftCell="A2" activePane="bottomLeft" state="frozen"/>
      <selection pane="bottomLeft" activeCell="Z58" sqref="Z58"/>
    </sheetView>
  </sheetViews>
  <sheetFormatPr defaultRowHeight="15" x14ac:dyDescent="0.25"/>
  <cols>
    <col min="1" max="1" width="1" customWidth="1"/>
    <col min="2" max="2" width="4.7109375" customWidth="1"/>
    <col min="3" max="3" width="2.5703125" customWidth="1"/>
    <col min="4" max="5" width="2.85546875" customWidth="1"/>
    <col min="6" max="6" width="2.42578125" customWidth="1"/>
    <col min="7" max="7" width="2" customWidth="1"/>
    <col min="8" max="9" width="5.7109375" customWidth="1"/>
    <col min="10" max="10" width="3.5703125" customWidth="1"/>
    <col min="11" max="11" width="7.5703125" customWidth="1"/>
    <col min="12" max="15" width="1.85546875" customWidth="1"/>
    <col min="16" max="16" width="4.28515625" customWidth="1"/>
    <col min="17" max="17" width="39.140625" customWidth="1"/>
    <col min="18" max="18" width="4.28515625" customWidth="1"/>
    <col min="19" max="19" width="14.28515625" style="924" hidden="1" customWidth="1"/>
    <col min="20" max="20" width="15.5703125" style="924" hidden="1" customWidth="1"/>
    <col min="21" max="21" width="14.28515625" style="1007" hidden="1" customWidth="1"/>
    <col min="22" max="22" width="14.28515625" style="924" customWidth="1"/>
    <col min="23" max="23" width="16" style="1007" hidden="1" customWidth="1"/>
    <col min="24" max="24" width="14.85546875" style="924" bestFit="1" customWidth="1"/>
    <col min="25" max="25" width="14.28515625" style="924" customWidth="1"/>
    <col min="26" max="26" width="11.140625" bestFit="1" customWidth="1"/>
    <col min="27" max="27" width="13.7109375" bestFit="1" customWidth="1"/>
    <col min="28" max="29" width="11.140625" bestFit="1" customWidth="1"/>
  </cols>
  <sheetData>
    <row r="1" spans="2:25" ht="64.5" customHeight="1" x14ac:dyDescent="0.25">
      <c r="B1" s="86" t="s">
        <v>0</v>
      </c>
      <c r="C1" s="86" t="s">
        <v>1</v>
      </c>
      <c r="D1" s="86" t="s">
        <v>2</v>
      </c>
      <c r="E1" s="1"/>
      <c r="F1" s="1"/>
      <c r="G1" s="1"/>
      <c r="H1" s="2" t="s">
        <v>3</v>
      </c>
      <c r="I1" s="3" t="s">
        <v>4</v>
      </c>
      <c r="J1" s="4"/>
      <c r="K1" s="5"/>
      <c r="L1" s="5"/>
      <c r="M1" s="5"/>
      <c r="N1" s="5"/>
      <c r="O1" s="5"/>
      <c r="P1" s="5"/>
      <c r="Q1" s="6" t="s">
        <v>110</v>
      </c>
      <c r="R1" s="808" t="s">
        <v>305</v>
      </c>
      <c r="S1" s="663" t="s">
        <v>367</v>
      </c>
      <c r="T1" s="944" t="s">
        <v>371</v>
      </c>
      <c r="U1" s="984" t="s">
        <v>358</v>
      </c>
      <c r="V1" s="1097" t="s">
        <v>368</v>
      </c>
      <c r="W1" s="984" t="s">
        <v>359</v>
      </c>
      <c r="X1" s="1097" t="s">
        <v>369</v>
      </c>
      <c r="Y1" s="1097" t="s">
        <v>370</v>
      </c>
    </row>
    <row r="2" spans="2:25" ht="15.75" hidden="1" customHeight="1" x14ac:dyDescent="0.25">
      <c r="B2" s="87"/>
      <c r="C2" s="87"/>
      <c r="D2" s="87"/>
      <c r="E2" s="88">
        <v>4</v>
      </c>
      <c r="F2" s="88">
        <v>3</v>
      </c>
      <c r="G2" s="88">
        <v>2</v>
      </c>
      <c r="H2" s="89"/>
      <c r="I2" s="90"/>
      <c r="J2" s="91"/>
      <c r="K2" s="92"/>
      <c r="L2" s="93" t="s">
        <v>49</v>
      </c>
      <c r="M2" s="92"/>
      <c r="N2" s="92"/>
      <c r="O2" s="92"/>
      <c r="P2" s="92"/>
      <c r="Q2" s="94" t="s">
        <v>92</v>
      </c>
      <c r="R2" s="401"/>
      <c r="S2" s="472">
        <f>S42+S551+S691+S401+S503+S962</f>
        <v>833214403</v>
      </c>
      <c r="T2" s="472">
        <f t="shared" ref="T2:Y2" si="0">T42+T551+T691+T401+T503+T962</f>
        <v>322371860.46000004</v>
      </c>
      <c r="U2" s="999">
        <f t="shared" si="0"/>
        <v>937334978</v>
      </c>
      <c r="V2" s="472">
        <f t="shared" si="0"/>
        <v>991570324</v>
      </c>
      <c r="W2" s="999">
        <f t="shared" si="0"/>
        <v>998447419</v>
      </c>
      <c r="X2" s="472">
        <f t="shared" si="0"/>
        <v>1057289465</v>
      </c>
      <c r="Y2" s="472">
        <f t="shared" si="0"/>
        <v>1070674224</v>
      </c>
    </row>
    <row r="3" spans="2:25" ht="15" hidden="1" customHeight="1" x14ac:dyDescent="0.25">
      <c r="B3" s="95" t="s">
        <v>105</v>
      </c>
      <c r="C3" s="95"/>
      <c r="D3" s="96"/>
      <c r="E3" s="97" t="s">
        <v>6</v>
      </c>
      <c r="F3" s="97" t="s">
        <v>7</v>
      </c>
      <c r="G3" s="97" t="s">
        <v>8</v>
      </c>
      <c r="H3" s="98"/>
      <c r="I3" s="99"/>
      <c r="J3" s="100"/>
      <c r="K3" s="101"/>
      <c r="L3" s="102" t="s">
        <v>49</v>
      </c>
      <c r="M3" s="103"/>
      <c r="N3" s="103"/>
      <c r="O3" s="103"/>
      <c r="P3" s="103"/>
      <c r="Q3" s="104" t="s">
        <v>93</v>
      </c>
      <c r="R3" s="402">
        <v>11</v>
      </c>
      <c r="S3" s="472">
        <f>S43+S552+S692+S402+S963</f>
        <v>283205646</v>
      </c>
      <c r="T3" s="472">
        <f t="shared" ref="T3:Y3" si="1">T43+T552+T692+T402+T963</f>
        <v>170199544</v>
      </c>
      <c r="U3" s="999">
        <f t="shared" si="1"/>
        <v>306829099</v>
      </c>
      <c r="V3" s="472">
        <f t="shared" si="1"/>
        <v>314532189</v>
      </c>
      <c r="W3" s="999">
        <f t="shared" si="1"/>
        <v>314293392</v>
      </c>
      <c r="X3" s="472">
        <f t="shared" si="1"/>
        <v>316995028</v>
      </c>
      <c r="Y3" s="472">
        <f t="shared" si="1"/>
        <v>322875383</v>
      </c>
    </row>
    <row r="4" spans="2:25" ht="15" hidden="1" customHeight="1" x14ac:dyDescent="0.25">
      <c r="B4" s="95" t="s">
        <v>105</v>
      </c>
      <c r="C4" s="95"/>
      <c r="D4" s="96"/>
      <c r="E4" s="97" t="s">
        <v>6</v>
      </c>
      <c r="F4" s="97" t="s">
        <v>7</v>
      </c>
      <c r="G4" s="97" t="s">
        <v>8</v>
      </c>
      <c r="H4" s="98"/>
      <c r="I4" s="99"/>
      <c r="J4" s="100"/>
      <c r="K4" s="105"/>
      <c r="L4" s="106" t="s">
        <v>49</v>
      </c>
      <c r="M4" s="107"/>
      <c r="N4" s="107"/>
      <c r="O4" s="107"/>
      <c r="P4" s="107"/>
      <c r="Q4" s="108" t="s">
        <v>94</v>
      </c>
      <c r="R4" s="403">
        <v>12</v>
      </c>
      <c r="S4" s="472">
        <f t="shared" ref="S4" si="2">S44+S693+S403</f>
        <v>4438085</v>
      </c>
      <c r="T4" s="472">
        <f t="shared" ref="T4:Y4" si="3">T44+T693+T403</f>
        <v>874058</v>
      </c>
      <c r="U4" s="999">
        <f t="shared" si="3"/>
        <v>4882264</v>
      </c>
      <c r="V4" s="472">
        <f t="shared" si="3"/>
        <v>5145708</v>
      </c>
      <c r="W4" s="999">
        <f t="shared" si="3"/>
        <v>2400375</v>
      </c>
      <c r="X4" s="472">
        <f t="shared" si="3"/>
        <v>2272425</v>
      </c>
      <c r="Y4" s="472">
        <f t="shared" si="3"/>
        <v>4334766</v>
      </c>
    </row>
    <row r="5" spans="2:25" ht="15" hidden="1" customHeight="1" x14ac:dyDescent="0.25">
      <c r="B5" s="95" t="s">
        <v>105</v>
      </c>
      <c r="C5" s="95"/>
      <c r="D5" s="96"/>
      <c r="E5" s="97" t="s">
        <v>6</v>
      </c>
      <c r="F5" s="97" t="s">
        <v>7</v>
      </c>
      <c r="G5" s="97" t="s">
        <v>8</v>
      </c>
      <c r="H5" s="98"/>
      <c r="I5" s="99"/>
      <c r="J5" s="100"/>
      <c r="K5" s="105"/>
      <c r="L5" s="106" t="s">
        <v>49</v>
      </c>
      <c r="M5" s="107"/>
      <c r="N5" s="107"/>
      <c r="O5" s="107"/>
      <c r="P5" s="107"/>
      <c r="Q5" s="108" t="s">
        <v>95</v>
      </c>
      <c r="R5" s="404">
        <v>13</v>
      </c>
      <c r="S5" s="472">
        <f t="shared" ref="S5" si="4">S45+S694+S404</f>
        <v>1600000</v>
      </c>
      <c r="T5" s="472">
        <f t="shared" ref="T5:Y5" si="5">T45+T694+T404</f>
        <v>633872</v>
      </c>
      <c r="U5" s="999">
        <f t="shared" si="5"/>
        <v>0</v>
      </c>
      <c r="V5" s="472">
        <f t="shared" si="5"/>
        <v>2500000</v>
      </c>
      <c r="W5" s="999">
        <f t="shared" si="5"/>
        <v>0</v>
      </c>
      <c r="X5" s="472">
        <f t="shared" si="5"/>
        <v>0</v>
      </c>
      <c r="Y5" s="472">
        <f t="shared" si="5"/>
        <v>0</v>
      </c>
    </row>
    <row r="6" spans="2:25" ht="19.5" hidden="1" customHeight="1" thickBot="1" x14ac:dyDescent="0.3">
      <c r="B6" s="95" t="s">
        <v>105</v>
      </c>
      <c r="C6" s="95"/>
      <c r="D6" s="96"/>
      <c r="E6" s="97" t="s">
        <v>6</v>
      </c>
      <c r="F6" s="97" t="s">
        <v>7</v>
      </c>
      <c r="G6" s="97" t="s">
        <v>8</v>
      </c>
      <c r="H6" s="98"/>
      <c r="I6" s="99"/>
      <c r="J6" s="109"/>
      <c r="K6" s="110"/>
      <c r="L6" s="111" t="s">
        <v>49</v>
      </c>
      <c r="M6" s="112"/>
      <c r="N6" s="112"/>
      <c r="O6" s="112"/>
      <c r="P6" s="112"/>
      <c r="Q6" s="113" t="s">
        <v>96</v>
      </c>
      <c r="R6" s="405">
        <v>83</v>
      </c>
      <c r="S6" s="472">
        <f>S51+S702+S408</f>
        <v>12500000</v>
      </c>
      <c r="T6" s="472">
        <f t="shared" ref="T6:Y6" si="6">T51+T702+T408</f>
        <v>4120779</v>
      </c>
      <c r="U6" s="999">
        <f t="shared" si="6"/>
        <v>0</v>
      </c>
      <c r="V6" s="472">
        <f t="shared" si="6"/>
        <v>7500000</v>
      </c>
      <c r="W6" s="999">
        <f t="shared" si="6"/>
        <v>0</v>
      </c>
      <c r="X6" s="472">
        <f t="shared" si="6"/>
        <v>0</v>
      </c>
      <c r="Y6" s="472">
        <f t="shared" si="6"/>
        <v>0</v>
      </c>
    </row>
    <row r="7" spans="2:25" ht="18.75" hidden="1" customHeight="1" x14ac:dyDescent="0.25">
      <c r="B7" s="95" t="s">
        <v>105</v>
      </c>
      <c r="C7" s="114"/>
      <c r="D7" s="115"/>
      <c r="E7" s="97" t="s">
        <v>6</v>
      </c>
      <c r="F7" s="97" t="s">
        <v>7</v>
      </c>
      <c r="G7" s="97" t="s">
        <v>8</v>
      </c>
      <c r="H7" s="98"/>
      <c r="I7" s="99"/>
      <c r="J7" s="116"/>
      <c r="K7" s="105"/>
      <c r="L7" s="106" t="s">
        <v>49</v>
      </c>
      <c r="M7" s="107"/>
      <c r="N7" s="107"/>
      <c r="O7" s="107"/>
      <c r="P7" s="107"/>
      <c r="Q7" s="117" t="s">
        <v>97</v>
      </c>
      <c r="R7" s="118"/>
      <c r="S7" s="780">
        <f t="shared" ref="S7" si="7">S3+S4+S5+S6</f>
        <v>301743731</v>
      </c>
      <c r="T7" s="780">
        <f t="shared" ref="T7:Y7" si="8">T3+T4+T5+T6</f>
        <v>175828253</v>
      </c>
      <c r="U7" s="1000">
        <f t="shared" si="8"/>
        <v>311711363</v>
      </c>
      <c r="V7" s="780">
        <f t="shared" si="8"/>
        <v>329677897</v>
      </c>
      <c r="W7" s="1000">
        <f t="shared" si="8"/>
        <v>316693767</v>
      </c>
      <c r="X7" s="780">
        <f t="shared" si="8"/>
        <v>319267453</v>
      </c>
      <c r="Y7" s="780">
        <f t="shared" si="8"/>
        <v>327210149</v>
      </c>
    </row>
    <row r="8" spans="2:25" ht="13.5" hidden="1" customHeight="1" x14ac:dyDescent="0.25">
      <c r="B8" s="95" t="s">
        <v>105</v>
      </c>
      <c r="C8" s="114"/>
      <c r="D8" s="115"/>
      <c r="E8" s="97" t="s">
        <v>6</v>
      </c>
      <c r="F8" s="97" t="s">
        <v>7</v>
      </c>
      <c r="G8" s="97" t="s">
        <v>8</v>
      </c>
      <c r="H8" s="98"/>
      <c r="I8" s="99"/>
      <c r="J8" s="116"/>
      <c r="K8" s="105"/>
      <c r="L8" s="106" t="s">
        <v>98</v>
      </c>
      <c r="M8" s="107"/>
      <c r="N8" s="107"/>
      <c r="O8" s="107"/>
      <c r="P8" s="107"/>
      <c r="Q8" s="119" t="s">
        <v>111</v>
      </c>
      <c r="R8" s="120"/>
      <c r="S8" s="938">
        <v>301743731</v>
      </c>
      <c r="T8" s="938"/>
      <c r="U8" s="1001">
        <v>311711363</v>
      </c>
      <c r="V8" s="938">
        <v>329677897</v>
      </c>
      <c r="W8" s="1001">
        <v>316693767</v>
      </c>
      <c r="X8" s="938">
        <v>319267453</v>
      </c>
      <c r="Y8" s="938">
        <v>327210149</v>
      </c>
    </row>
    <row r="9" spans="2:25" ht="15" hidden="1" customHeight="1" x14ac:dyDescent="0.25">
      <c r="B9" s="95" t="s">
        <v>105</v>
      </c>
      <c r="C9" s="114"/>
      <c r="D9" s="115"/>
      <c r="E9" s="97" t="s">
        <v>6</v>
      </c>
      <c r="F9" s="97" t="s">
        <v>7</v>
      </c>
      <c r="G9" s="97" t="s">
        <v>8</v>
      </c>
      <c r="H9" s="98"/>
      <c r="I9" s="99"/>
      <c r="J9" s="116"/>
      <c r="K9" s="105"/>
      <c r="L9" s="106" t="s">
        <v>98</v>
      </c>
      <c r="M9" s="107"/>
      <c r="N9" s="107"/>
      <c r="O9" s="107"/>
      <c r="P9" s="107"/>
      <c r="Q9" s="633" t="s">
        <v>252</v>
      </c>
      <c r="R9" s="118"/>
      <c r="S9" s="780">
        <f t="shared" ref="S9:Y9" si="9">S8-S7</f>
        <v>0</v>
      </c>
      <c r="T9" s="780">
        <f t="shared" si="9"/>
        <v>-175828253</v>
      </c>
      <c r="U9" s="1000">
        <f t="shared" si="9"/>
        <v>0</v>
      </c>
      <c r="V9" s="780">
        <f t="shared" si="9"/>
        <v>0</v>
      </c>
      <c r="W9" s="1000">
        <f t="shared" si="9"/>
        <v>0</v>
      </c>
      <c r="X9" s="780">
        <f t="shared" si="9"/>
        <v>0</v>
      </c>
      <c r="Y9" s="780">
        <f t="shared" si="9"/>
        <v>0</v>
      </c>
    </row>
    <row r="10" spans="2:25" ht="15.75" hidden="1" customHeight="1" x14ac:dyDescent="0.25">
      <c r="B10" s="95" t="s">
        <v>105</v>
      </c>
      <c r="C10" s="114"/>
      <c r="D10" s="115"/>
      <c r="E10" s="97"/>
      <c r="F10" s="97"/>
      <c r="G10" s="97"/>
      <c r="H10" s="98"/>
      <c r="I10" s="99"/>
      <c r="J10" s="116"/>
      <c r="K10" s="105"/>
      <c r="L10" s="106"/>
      <c r="M10" s="107"/>
      <c r="N10" s="107"/>
      <c r="O10" s="107"/>
      <c r="P10" s="107"/>
      <c r="Q10" s="121"/>
      <c r="R10" s="118"/>
      <c r="S10" s="677">
        <f>S13+S15+S16+S21+S22+S11+S12+S14+S17+S18+S20</f>
        <v>531470672</v>
      </c>
      <c r="T10" s="677">
        <f t="shared" ref="T10:Y10" si="10">T13+T15+T16+T21+T22+T11+T12+T14+T17+T18+T20</f>
        <v>146543607.46000001</v>
      </c>
      <c r="U10" s="1002">
        <f t="shared" si="10"/>
        <v>625623615</v>
      </c>
      <c r="V10" s="677">
        <f t="shared" si="10"/>
        <v>661892427</v>
      </c>
      <c r="W10" s="1002">
        <f t="shared" si="10"/>
        <v>681753652</v>
      </c>
      <c r="X10" s="677">
        <f t="shared" si="10"/>
        <v>738022012</v>
      </c>
      <c r="Y10" s="677">
        <f t="shared" si="10"/>
        <v>743464075</v>
      </c>
    </row>
    <row r="11" spans="2:25" ht="15" hidden="1" customHeight="1" x14ac:dyDescent="0.25">
      <c r="B11" s="95" t="s">
        <v>105</v>
      </c>
      <c r="C11" s="114"/>
      <c r="D11" s="115"/>
      <c r="E11" s="97" t="s">
        <v>6</v>
      </c>
      <c r="F11" s="97" t="s">
        <v>7</v>
      </c>
      <c r="G11" s="97" t="s">
        <v>8</v>
      </c>
      <c r="H11" s="98"/>
      <c r="I11" s="99"/>
      <c r="J11" s="116"/>
      <c r="K11" s="105"/>
      <c r="L11" s="102" t="s">
        <v>49</v>
      </c>
      <c r="M11" s="103"/>
      <c r="N11" s="103"/>
      <c r="O11" s="103"/>
      <c r="P11" s="103"/>
      <c r="Q11" s="104" t="s">
        <v>248</v>
      </c>
      <c r="R11" s="402">
        <v>11</v>
      </c>
      <c r="S11" s="689">
        <f t="shared" ref="S11:Y11" si="11">S553</f>
        <v>90000000</v>
      </c>
      <c r="T11" s="689">
        <f t="shared" si="11"/>
        <v>38530159</v>
      </c>
      <c r="U11" s="1003">
        <f t="shared" si="11"/>
        <v>115000000</v>
      </c>
      <c r="V11" s="689">
        <f t="shared" si="11"/>
        <v>90000000</v>
      </c>
      <c r="W11" s="1003">
        <f t="shared" si="11"/>
        <v>103000000</v>
      </c>
      <c r="X11" s="689">
        <f t="shared" si="11"/>
        <v>115000000</v>
      </c>
      <c r="Y11" s="689">
        <f t="shared" si="11"/>
        <v>120000000</v>
      </c>
    </row>
    <row r="12" spans="2:25" ht="15" hidden="1" customHeight="1" x14ac:dyDescent="0.25">
      <c r="B12" s="95"/>
      <c r="C12" s="114"/>
      <c r="D12" s="115"/>
      <c r="E12" s="97"/>
      <c r="F12" s="97"/>
      <c r="G12" s="97"/>
      <c r="H12" s="98"/>
      <c r="I12" s="99"/>
      <c r="J12" s="116"/>
      <c r="K12" s="105"/>
      <c r="L12" s="102" t="s">
        <v>49</v>
      </c>
      <c r="M12" s="107"/>
      <c r="N12" s="107"/>
      <c r="O12" s="107"/>
      <c r="P12" s="107"/>
      <c r="Q12" s="108" t="s">
        <v>337</v>
      </c>
      <c r="R12" s="861">
        <v>31</v>
      </c>
      <c r="S12" s="689">
        <f t="shared" ref="S12:Y12" si="12">S695</f>
        <v>0</v>
      </c>
      <c r="T12" s="689">
        <f t="shared" si="12"/>
        <v>236852</v>
      </c>
      <c r="U12" s="1003">
        <f t="shared" si="12"/>
        <v>0</v>
      </c>
      <c r="V12" s="689">
        <f t="shared" si="12"/>
        <v>0</v>
      </c>
      <c r="W12" s="1003">
        <f t="shared" si="12"/>
        <v>0</v>
      </c>
      <c r="X12" s="689">
        <f t="shared" si="12"/>
        <v>0</v>
      </c>
      <c r="Y12" s="689">
        <f t="shared" si="12"/>
        <v>0</v>
      </c>
    </row>
    <row r="13" spans="2:25" ht="15" hidden="1" customHeight="1" x14ac:dyDescent="0.25">
      <c r="B13" s="95" t="s">
        <v>105</v>
      </c>
      <c r="C13" s="95"/>
      <c r="D13" s="96"/>
      <c r="E13" s="97" t="s">
        <v>6</v>
      </c>
      <c r="F13" s="97" t="s">
        <v>7</v>
      </c>
      <c r="G13" s="97" t="s">
        <v>8</v>
      </c>
      <c r="H13" s="98"/>
      <c r="I13" s="99"/>
      <c r="J13" s="100"/>
      <c r="K13" s="105"/>
      <c r="L13" s="106" t="s">
        <v>49</v>
      </c>
      <c r="M13" s="107"/>
      <c r="N13" s="107"/>
      <c r="O13" s="107"/>
      <c r="P13" s="107"/>
      <c r="Q13" s="108" t="s">
        <v>99</v>
      </c>
      <c r="R13" s="406">
        <v>43</v>
      </c>
      <c r="S13" s="780">
        <f>S46+S554+S696+S405+S505</f>
        <v>234732902</v>
      </c>
      <c r="T13" s="780">
        <f t="shared" ref="T13:Y13" si="13">T46+T554+T696+T405+T505</f>
        <v>88783088.460000008</v>
      </c>
      <c r="U13" s="1000">
        <f t="shared" si="13"/>
        <v>191813515</v>
      </c>
      <c r="V13" s="780">
        <f t="shared" si="13"/>
        <v>189920015</v>
      </c>
      <c r="W13" s="1000">
        <f t="shared" si="13"/>
        <v>206912222</v>
      </c>
      <c r="X13" s="780">
        <f t="shared" si="13"/>
        <v>133990722</v>
      </c>
      <c r="Y13" s="780">
        <f t="shared" si="13"/>
        <v>109911594</v>
      </c>
    </row>
    <row r="14" spans="2:25" ht="24" hidden="1" customHeight="1" x14ac:dyDescent="0.25">
      <c r="B14" s="95" t="s">
        <v>105</v>
      </c>
      <c r="C14" s="95"/>
      <c r="D14" s="96"/>
      <c r="E14" s="97" t="s">
        <v>6</v>
      </c>
      <c r="F14" s="97" t="s">
        <v>7</v>
      </c>
      <c r="G14" s="97" t="s">
        <v>8</v>
      </c>
      <c r="H14" s="98"/>
      <c r="I14" s="99"/>
      <c r="J14" s="100"/>
      <c r="K14" s="105"/>
      <c r="L14" s="106" t="s">
        <v>49</v>
      </c>
      <c r="M14" s="107"/>
      <c r="N14" s="107"/>
      <c r="O14" s="107"/>
      <c r="P14" s="107"/>
      <c r="Q14" s="108" t="s">
        <v>330</v>
      </c>
      <c r="R14" s="844">
        <v>43</v>
      </c>
      <c r="S14" s="780">
        <f t="shared" ref="S14:Y14" si="14">S555</f>
        <v>10000000</v>
      </c>
      <c r="T14" s="780">
        <f t="shared" si="14"/>
        <v>0</v>
      </c>
      <c r="U14" s="1000">
        <f t="shared" si="14"/>
        <v>10000000</v>
      </c>
      <c r="V14" s="780">
        <f t="shared" si="14"/>
        <v>10000000</v>
      </c>
      <c r="W14" s="1000">
        <f t="shared" si="14"/>
        <v>10000000</v>
      </c>
      <c r="X14" s="780">
        <f t="shared" si="14"/>
        <v>15000000</v>
      </c>
      <c r="Y14" s="780">
        <f t="shared" si="14"/>
        <v>15000000</v>
      </c>
    </row>
    <row r="15" spans="2:25" ht="15" hidden="1" customHeight="1" x14ac:dyDescent="0.25">
      <c r="B15" s="95" t="s">
        <v>105</v>
      </c>
      <c r="C15" s="95"/>
      <c r="D15" s="96"/>
      <c r="E15" s="97" t="s">
        <v>6</v>
      </c>
      <c r="F15" s="97" t="s">
        <v>7</v>
      </c>
      <c r="G15" s="97" t="s">
        <v>8</v>
      </c>
      <c r="H15" s="98"/>
      <c r="I15" s="99"/>
      <c r="J15" s="100"/>
      <c r="K15" s="105"/>
      <c r="L15" s="106" t="s">
        <v>49</v>
      </c>
      <c r="M15" s="107"/>
      <c r="N15" s="107"/>
      <c r="O15" s="107"/>
      <c r="P15" s="107"/>
      <c r="Q15" s="108" t="s">
        <v>100</v>
      </c>
      <c r="R15" s="407">
        <v>51</v>
      </c>
      <c r="S15" s="780">
        <f>S47+S697+S406+S556</f>
        <v>2478000</v>
      </c>
      <c r="T15" s="780">
        <f t="shared" ref="T15:Y15" si="15">T47+T697+T406+T556</f>
        <v>1329116</v>
      </c>
      <c r="U15" s="1000">
        <f t="shared" si="15"/>
        <v>2348500</v>
      </c>
      <c r="V15" s="780">
        <f t="shared" si="15"/>
        <v>1955000</v>
      </c>
      <c r="W15" s="1000">
        <f t="shared" si="15"/>
        <v>113500</v>
      </c>
      <c r="X15" s="780">
        <f t="shared" si="15"/>
        <v>0</v>
      </c>
      <c r="Y15" s="780">
        <f t="shared" si="15"/>
        <v>0</v>
      </c>
    </row>
    <row r="16" spans="2:25" ht="15" hidden="1" customHeight="1" x14ac:dyDescent="0.25">
      <c r="B16" s="95" t="s">
        <v>105</v>
      </c>
      <c r="C16" s="95"/>
      <c r="D16" s="96"/>
      <c r="E16" s="97" t="s">
        <v>6</v>
      </c>
      <c r="F16" s="97" t="s">
        <v>7</v>
      </c>
      <c r="G16" s="97" t="s">
        <v>8</v>
      </c>
      <c r="H16" s="98"/>
      <c r="I16" s="99"/>
      <c r="J16" s="100"/>
      <c r="K16" s="105"/>
      <c r="L16" s="106" t="s">
        <v>49</v>
      </c>
      <c r="M16" s="107"/>
      <c r="N16" s="107"/>
      <c r="O16" s="107"/>
      <c r="P16" s="107"/>
      <c r="Q16" s="108" t="s">
        <v>101</v>
      </c>
      <c r="R16" s="408">
        <v>52</v>
      </c>
      <c r="S16" s="780">
        <f>S48+S698+S407+S557+S964+S506</f>
        <v>4115000</v>
      </c>
      <c r="T16" s="780">
        <f t="shared" ref="T16:Y16" si="16">T48+T698+T407+T557+T964+T506</f>
        <v>1939698</v>
      </c>
      <c r="U16" s="1000">
        <f t="shared" si="16"/>
        <v>3700000</v>
      </c>
      <c r="V16" s="780">
        <f t="shared" si="16"/>
        <v>3010300</v>
      </c>
      <c r="W16" s="1000">
        <f t="shared" si="16"/>
        <v>3550000</v>
      </c>
      <c r="X16" s="780">
        <f t="shared" si="16"/>
        <v>3180300</v>
      </c>
      <c r="Y16" s="780">
        <f t="shared" si="16"/>
        <v>3180300</v>
      </c>
    </row>
    <row r="17" spans="2:26" ht="15" hidden="1" customHeight="1" x14ac:dyDescent="0.25">
      <c r="B17" s="95"/>
      <c r="C17" s="95"/>
      <c r="D17" s="96"/>
      <c r="E17" s="97"/>
      <c r="F17" s="97"/>
      <c r="G17" s="97"/>
      <c r="H17" s="98"/>
      <c r="I17" s="99"/>
      <c r="J17" s="100"/>
      <c r="K17" s="105"/>
      <c r="L17" s="106" t="s">
        <v>49</v>
      </c>
      <c r="M17" s="107"/>
      <c r="N17" s="107"/>
      <c r="O17" s="107"/>
      <c r="P17" s="107"/>
      <c r="Q17" s="108" t="s">
        <v>338</v>
      </c>
      <c r="R17" s="985">
        <v>561</v>
      </c>
      <c r="S17" s="780">
        <f t="shared" ref="S17:Y17" si="17">S699</f>
        <v>3176770</v>
      </c>
      <c r="T17" s="780">
        <f t="shared" si="17"/>
        <v>0</v>
      </c>
      <c r="U17" s="1000">
        <f t="shared" si="17"/>
        <v>8694230</v>
      </c>
      <c r="V17" s="780">
        <f t="shared" si="17"/>
        <v>6085961</v>
      </c>
      <c r="W17" s="1000">
        <f t="shared" si="17"/>
        <v>737500</v>
      </c>
      <c r="X17" s="780">
        <f t="shared" si="17"/>
        <v>737500</v>
      </c>
      <c r="Y17" s="780">
        <f t="shared" si="17"/>
        <v>688177</v>
      </c>
    </row>
    <row r="18" spans="2:26" ht="15" hidden="1" customHeight="1" x14ac:dyDescent="0.25">
      <c r="B18" s="95" t="s">
        <v>105</v>
      </c>
      <c r="C18" s="95"/>
      <c r="D18" s="96"/>
      <c r="E18" s="97" t="s">
        <v>6</v>
      </c>
      <c r="F18" s="97" t="s">
        <v>7</v>
      </c>
      <c r="G18" s="97" t="s">
        <v>8</v>
      </c>
      <c r="H18" s="98"/>
      <c r="I18" s="99"/>
      <c r="J18" s="100"/>
      <c r="K18" s="105"/>
      <c r="L18" s="106" t="s">
        <v>49</v>
      </c>
      <c r="M18" s="107"/>
      <c r="N18" s="107"/>
      <c r="O18" s="107"/>
      <c r="P18" s="107"/>
      <c r="Q18" s="108" t="s">
        <v>304</v>
      </c>
      <c r="R18" s="986">
        <v>563</v>
      </c>
      <c r="S18" s="780">
        <f>S49+S700</f>
        <v>66868000</v>
      </c>
      <c r="T18" s="780">
        <f t="shared" ref="T18:Y18" si="18">T49+T700</f>
        <v>15724694</v>
      </c>
      <c r="U18" s="1000">
        <f t="shared" si="18"/>
        <v>263967370</v>
      </c>
      <c r="V18" s="780">
        <f t="shared" si="18"/>
        <v>240821151</v>
      </c>
      <c r="W18" s="1000">
        <f t="shared" si="18"/>
        <v>327340430</v>
      </c>
      <c r="X18" s="780">
        <f t="shared" si="18"/>
        <v>380113490</v>
      </c>
      <c r="Y18" s="780">
        <f t="shared" si="18"/>
        <v>409684004</v>
      </c>
    </row>
    <row r="19" spans="2:26" ht="24" hidden="1" x14ac:dyDescent="0.25">
      <c r="B19" s="95" t="s">
        <v>105</v>
      </c>
      <c r="C19" s="95"/>
      <c r="D19" s="96"/>
      <c r="E19" s="97" t="s">
        <v>6</v>
      </c>
      <c r="F19" s="97" t="s">
        <v>7</v>
      </c>
      <c r="G19" s="97" t="s">
        <v>8</v>
      </c>
      <c r="H19" s="98"/>
      <c r="I19" s="99"/>
      <c r="J19" s="100"/>
      <c r="K19" s="105"/>
      <c r="L19" s="106" t="s">
        <v>49</v>
      </c>
      <c r="M19" s="107"/>
      <c r="N19" s="107"/>
      <c r="O19" s="107"/>
      <c r="P19" s="107"/>
      <c r="Q19" s="108" t="s">
        <v>374</v>
      </c>
      <c r="R19" s="986">
        <v>563</v>
      </c>
      <c r="S19" s="780">
        <f>S50</f>
        <v>0</v>
      </c>
      <c r="T19" s="780">
        <f t="shared" ref="T19:Y19" si="19">T50</f>
        <v>0</v>
      </c>
      <c r="U19" s="1000">
        <f t="shared" si="19"/>
        <v>0</v>
      </c>
      <c r="V19" s="780">
        <f t="shared" si="19"/>
        <v>47500000</v>
      </c>
      <c r="W19" s="1000">
        <f t="shared" si="19"/>
        <v>0</v>
      </c>
      <c r="X19" s="780">
        <f t="shared" si="19"/>
        <v>47500000</v>
      </c>
      <c r="Y19" s="780">
        <f t="shared" si="19"/>
        <v>47500000</v>
      </c>
    </row>
    <row r="20" spans="2:26" ht="24" hidden="1" x14ac:dyDescent="0.25">
      <c r="B20" s="95" t="s">
        <v>105</v>
      </c>
      <c r="C20" s="95"/>
      <c r="D20" s="96"/>
      <c r="E20" s="97" t="s">
        <v>6</v>
      </c>
      <c r="F20" s="97" t="s">
        <v>7</v>
      </c>
      <c r="G20" s="97" t="s">
        <v>8</v>
      </c>
      <c r="H20" s="98"/>
      <c r="I20" s="99"/>
      <c r="J20" s="100"/>
      <c r="K20" s="105"/>
      <c r="L20" s="106" t="s">
        <v>49</v>
      </c>
      <c r="M20" s="107"/>
      <c r="N20" s="107"/>
      <c r="O20" s="107"/>
      <c r="P20" s="107"/>
      <c r="Q20" s="108" t="s">
        <v>361</v>
      </c>
      <c r="R20" s="987">
        <v>564</v>
      </c>
      <c r="S20" s="780">
        <f t="shared" ref="S20:Y20" si="20">S409</f>
        <v>0</v>
      </c>
      <c r="T20" s="780">
        <f t="shared" si="20"/>
        <v>0</v>
      </c>
      <c r="U20" s="1000">
        <f t="shared" si="20"/>
        <v>0</v>
      </c>
      <c r="V20" s="780">
        <f t="shared" si="20"/>
        <v>0</v>
      </c>
      <c r="W20" s="1000">
        <f t="shared" si="20"/>
        <v>0</v>
      </c>
      <c r="X20" s="780">
        <f t="shared" si="20"/>
        <v>0</v>
      </c>
      <c r="Y20" s="780">
        <f t="shared" si="20"/>
        <v>0</v>
      </c>
    </row>
    <row r="21" spans="2:26" ht="15" hidden="1" customHeight="1" x14ac:dyDescent="0.25">
      <c r="B21" s="95" t="s">
        <v>105</v>
      </c>
      <c r="C21" s="95"/>
      <c r="D21" s="96"/>
      <c r="E21" s="97" t="s">
        <v>6</v>
      </c>
      <c r="F21" s="97" t="s">
        <v>7</v>
      </c>
      <c r="G21" s="97" t="s">
        <v>8</v>
      </c>
      <c r="H21" s="98"/>
      <c r="I21" s="99"/>
      <c r="J21" s="100"/>
      <c r="K21" s="105"/>
      <c r="L21" s="106" t="s">
        <v>49</v>
      </c>
      <c r="M21" s="107"/>
      <c r="N21" s="107"/>
      <c r="O21" s="107"/>
      <c r="P21" s="107"/>
      <c r="Q21" s="108" t="s">
        <v>102</v>
      </c>
      <c r="R21" s="988">
        <v>61</v>
      </c>
      <c r="S21" s="780">
        <f t="shared" ref="S21:Y21" si="21">S701</f>
        <v>100000</v>
      </c>
      <c r="T21" s="780">
        <f t="shared" si="21"/>
        <v>0</v>
      </c>
      <c r="U21" s="1000">
        <f t="shared" si="21"/>
        <v>100000</v>
      </c>
      <c r="V21" s="780">
        <f t="shared" si="21"/>
        <v>100000</v>
      </c>
      <c r="W21" s="1000">
        <f t="shared" si="21"/>
        <v>100000</v>
      </c>
      <c r="X21" s="780">
        <f t="shared" si="21"/>
        <v>0</v>
      </c>
      <c r="Y21" s="780">
        <f t="shared" si="21"/>
        <v>0</v>
      </c>
    </row>
    <row r="22" spans="2:26" ht="15.75" hidden="1" customHeight="1" thickBot="1" x14ac:dyDescent="0.3">
      <c r="B22" s="95" t="s">
        <v>105</v>
      </c>
      <c r="C22" s="95"/>
      <c r="D22" s="96"/>
      <c r="E22" s="97" t="s">
        <v>6</v>
      </c>
      <c r="F22" s="97" t="s">
        <v>7</v>
      </c>
      <c r="G22" s="97" t="s">
        <v>8</v>
      </c>
      <c r="H22" s="98"/>
      <c r="I22" s="99"/>
      <c r="J22" s="109"/>
      <c r="K22" s="110"/>
      <c r="L22" s="111" t="s">
        <v>49</v>
      </c>
      <c r="M22" s="112"/>
      <c r="N22" s="112"/>
      <c r="O22" s="112"/>
      <c r="P22" s="112"/>
      <c r="Q22" s="113" t="s">
        <v>103</v>
      </c>
      <c r="R22" s="409">
        <v>81</v>
      </c>
      <c r="S22" s="920">
        <f t="shared" ref="S22:Y22" si="22">S558</f>
        <v>120000000</v>
      </c>
      <c r="T22" s="781">
        <f t="shared" si="22"/>
        <v>0</v>
      </c>
      <c r="U22" s="1004">
        <f t="shared" si="22"/>
        <v>30000000</v>
      </c>
      <c r="V22" s="781">
        <f t="shared" si="22"/>
        <v>120000000</v>
      </c>
      <c r="W22" s="1004">
        <f t="shared" si="22"/>
        <v>30000000</v>
      </c>
      <c r="X22" s="781">
        <f t="shared" si="22"/>
        <v>90000000</v>
      </c>
      <c r="Y22" s="781">
        <f t="shared" si="22"/>
        <v>85000000</v>
      </c>
    </row>
    <row r="23" spans="2:26" ht="19.5" hidden="1" customHeight="1" thickBot="1" x14ac:dyDescent="0.3">
      <c r="B23" s="95" t="s">
        <v>105</v>
      </c>
      <c r="C23" s="114"/>
      <c r="D23" s="115"/>
      <c r="E23" s="97" t="s">
        <v>6</v>
      </c>
      <c r="F23" s="97" t="s">
        <v>7</v>
      </c>
      <c r="G23" s="97" t="s">
        <v>8</v>
      </c>
      <c r="H23" s="98"/>
      <c r="I23" s="99"/>
      <c r="J23" s="122"/>
      <c r="K23" s="123"/>
      <c r="L23" s="124" t="s">
        <v>49</v>
      </c>
      <c r="M23" s="125"/>
      <c r="N23" s="125"/>
      <c r="O23" s="125"/>
      <c r="P23" s="125"/>
      <c r="Q23" s="126" t="s">
        <v>104</v>
      </c>
      <c r="R23" s="127"/>
      <c r="S23" s="921">
        <f>S13+S15+S16+S21+S22+S11+S18+S14+S12+S17+S20</f>
        <v>531470672</v>
      </c>
      <c r="T23" s="989">
        <f t="shared" ref="T23:Y23" si="23">T13+T15+T16+T21+T22+T11+T18+T14+T12+T17+T20</f>
        <v>146543607.46000001</v>
      </c>
      <c r="U23" s="1005">
        <f t="shared" si="23"/>
        <v>625623615</v>
      </c>
      <c r="V23" s="989">
        <f t="shared" si="23"/>
        <v>661892427</v>
      </c>
      <c r="W23" s="1005">
        <f t="shared" si="23"/>
        <v>681753652</v>
      </c>
      <c r="X23" s="989">
        <f t="shared" si="23"/>
        <v>738022012</v>
      </c>
      <c r="Y23" s="989">
        <f t="shared" si="23"/>
        <v>743464075</v>
      </c>
    </row>
    <row r="24" spans="2:26" ht="16.5" hidden="1" customHeight="1" thickTop="1" thickBot="1" x14ac:dyDescent="0.3">
      <c r="B24" s="95" t="s">
        <v>105</v>
      </c>
      <c r="C24" s="114"/>
      <c r="D24" s="115"/>
      <c r="E24" s="97" t="s">
        <v>6</v>
      </c>
      <c r="F24" s="97" t="s">
        <v>7</v>
      </c>
      <c r="G24" s="97" t="s">
        <v>8</v>
      </c>
      <c r="H24" s="98"/>
      <c r="I24" s="99"/>
      <c r="J24" s="128"/>
      <c r="K24" s="129"/>
      <c r="L24" s="130" t="s">
        <v>49</v>
      </c>
      <c r="M24" s="131"/>
      <c r="N24" s="131"/>
      <c r="O24" s="131"/>
      <c r="P24" s="131"/>
      <c r="Q24" s="132" t="s">
        <v>92</v>
      </c>
      <c r="R24" s="133"/>
      <c r="S24" s="922">
        <f>S7+S23</f>
        <v>833214403</v>
      </c>
      <c r="T24" s="990">
        <f t="shared" ref="T24:Y24" si="24">T7+T23</f>
        <v>322371860.46000004</v>
      </c>
      <c r="U24" s="1006">
        <f t="shared" si="24"/>
        <v>937334978</v>
      </c>
      <c r="V24" s="990">
        <f t="shared" si="24"/>
        <v>991570324</v>
      </c>
      <c r="W24" s="1006">
        <f t="shared" si="24"/>
        <v>998447419</v>
      </c>
      <c r="X24" s="990">
        <f t="shared" si="24"/>
        <v>1057289465</v>
      </c>
      <c r="Y24" s="990">
        <f t="shared" si="24"/>
        <v>1070674224</v>
      </c>
    </row>
    <row r="25" spans="2:26" ht="15.75" hidden="1" customHeight="1" thickTop="1" x14ac:dyDescent="0.25">
      <c r="B25" s="95" t="s">
        <v>105</v>
      </c>
      <c r="C25" s="114"/>
      <c r="D25" s="115"/>
      <c r="E25" s="97" t="s">
        <v>6</v>
      </c>
      <c r="F25" s="97" t="s">
        <v>7</v>
      </c>
      <c r="G25" s="97" t="s">
        <v>8</v>
      </c>
      <c r="H25" s="98"/>
      <c r="I25" s="99"/>
      <c r="J25" s="134"/>
      <c r="K25" s="105"/>
      <c r="L25" s="107"/>
      <c r="M25" s="107"/>
      <c r="N25" s="107"/>
      <c r="O25" s="107"/>
      <c r="P25" s="107"/>
      <c r="Q25" s="108"/>
      <c r="R25" s="118"/>
      <c r="S25" s="923"/>
      <c r="T25" s="923"/>
    </row>
    <row r="26" spans="2:26" ht="18.75" hidden="1" customHeight="1" x14ac:dyDescent="0.25">
      <c r="B26" s="565" t="s">
        <v>105</v>
      </c>
      <c r="C26" s="566" t="s">
        <v>5</v>
      </c>
      <c r="D26" s="460" t="s">
        <v>146</v>
      </c>
      <c r="E26" s="97" t="s">
        <v>6</v>
      </c>
      <c r="F26" s="97" t="s">
        <v>7</v>
      </c>
      <c r="G26" s="97" t="s">
        <v>8</v>
      </c>
      <c r="H26" s="99"/>
      <c r="I26" s="567"/>
      <c r="J26" s="568" t="s">
        <v>230</v>
      </c>
      <c r="K26" s="569"/>
      <c r="L26" s="570"/>
      <c r="M26" s="569"/>
      <c r="N26" s="569"/>
      <c r="O26" s="569"/>
      <c r="P26" s="569"/>
      <c r="Q26" s="117" t="s">
        <v>230</v>
      </c>
      <c r="R26" s="158"/>
      <c r="S26" s="472">
        <f>S58+S87+S133+S194+S280+S287+S306</f>
        <v>70793750</v>
      </c>
      <c r="T26" s="564">
        <f t="shared" ref="T26:Y26" si="25">T58+T87+T133+T194+T280+T287+T306</f>
        <v>48556345</v>
      </c>
      <c r="U26" s="999">
        <f t="shared" si="25"/>
        <v>70410000</v>
      </c>
      <c r="V26" s="472">
        <f t="shared" si="25"/>
        <v>77150000</v>
      </c>
      <c r="W26" s="999">
        <f t="shared" si="25"/>
        <v>70140000</v>
      </c>
      <c r="X26" s="472">
        <f t="shared" si="25"/>
        <v>75080000</v>
      </c>
      <c r="Y26" s="472">
        <f t="shared" si="25"/>
        <v>74680000</v>
      </c>
    </row>
    <row r="27" spans="2:26" ht="15.75" hidden="1" customHeight="1" x14ac:dyDescent="0.25">
      <c r="B27" s="565" t="s">
        <v>105</v>
      </c>
      <c r="C27" s="566" t="s">
        <v>5</v>
      </c>
      <c r="D27" s="609" t="s">
        <v>146</v>
      </c>
      <c r="E27" s="97" t="s">
        <v>6</v>
      </c>
      <c r="F27" s="97" t="s">
        <v>7</v>
      </c>
      <c r="G27" s="97" t="s">
        <v>8</v>
      </c>
      <c r="H27" s="99"/>
      <c r="I27" s="460"/>
      <c r="J27" s="571"/>
      <c r="K27" s="572">
        <v>100</v>
      </c>
      <c r="L27" s="573"/>
      <c r="M27" s="573"/>
      <c r="N27" s="573"/>
      <c r="O27" s="573"/>
      <c r="P27" s="573"/>
      <c r="Q27" s="574" t="s">
        <v>231</v>
      </c>
      <c r="R27" s="575"/>
      <c r="S27" s="472">
        <f>S58+S87+S133+S194+S280+S287+S306</f>
        <v>70793750</v>
      </c>
      <c r="T27" s="564">
        <f t="shared" ref="T27:Y27" si="26">T58+T87+T133+T194+T280+T287+T306</f>
        <v>48556345</v>
      </c>
      <c r="U27" s="999">
        <f t="shared" si="26"/>
        <v>70410000</v>
      </c>
      <c r="V27" s="472">
        <f t="shared" si="26"/>
        <v>77150000</v>
      </c>
      <c r="W27" s="999">
        <f t="shared" si="26"/>
        <v>70140000</v>
      </c>
      <c r="X27" s="472">
        <f t="shared" si="26"/>
        <v>75080000</v>
      </c>
      <c r="Y27" s="472">
        <f t="shared" si="26"/>
        <v>74680000</v>
      </c>
    </row>
    <row r="28" spans="2:26" ht="15.75" hidden="1" customHeight="1" x14ac:dyDescent="0.25">
      <c r="B28" s="581" t="s">
        <v>105</v>
      </c>
      <c r="C28" s="582" t="s">
        <v>5</v>
      </c>
      <c r="D28" s="610" t="s">
        <v>146</v>
      </c>
      <c r="E28" s="97" t="s">
        <v>6</v>
      </c>
      <c r="F28" s="97" t="s">
        <v>7</v>
      </c>
      <c r="G28" s="97" t="s">
        <v>8</v>
      </c>
      <c r="H28" s="99"/>
      <c r="I28" s="583"/>
      <c r="J28" s="579"/>
      <c r="K28" s="102"/>
      <c r="L28" s="584"/>
      <c r="M28" s="584"/>
      <c r="N28" s="584"/>
      <c r="O28" s="584"/>
      <c r="P28" s="584"/>
      <c r="Q28" s="585"/>
      <c r="R28" s="586"/>
    </row>
    <row r="29" spans="2:26" ht="37.5" hidden="1" customHeight="1" x14ac:dyDescent="0.25">
      <c r="B29" s="565" t="s">
        <v>105</v>
      </c>
      <c r="C29" s="566" t="s">
        <v>5</v>
      </c>
      <c r="D29" s="460" t="s">
        <v>350</v>
      </c>
      <c r="E29" s="97" t="s">
        <v>6</v>
      </c>
      <c r="F29" s="97" t="s">
        <v>7</v>
      </c>
      <c r="G29" s="97" t="s">
        <v>8</v>
      </c>
      <c r="H29" s="99"/>
      <c r="I29" s="567"/>
      <c r="J29" s="587" t="s">
        <v>234</v>
      </c>
      <c r="K29" s="569"/>
      <c r="L29" s="570"/>
      <c r="M29" s="569"/>
      <c r="N29" s="569"/>
      <c r="O29" s="569"/>
      <c r="P29" s="569"/>
      <c r="Q29" s="117" t="s">
        <v>295</v>
      </c>
      <c r="R29" s="158"/>
      <c r="S29" s="472">
        <f>S139+S163+S229+S231+S237+S294+S300+S89+S377+S379+S172+S247+S97</f>
        <v>53945000</v>
      </c>
      <c r="T29" s="472">
        <f t="shared" ref="T29:Y29" si="27">T139+T163+T229+T231+T237+T294+T300+T89+T377+T379+T172+T247+T97</f>
        <v>22659031</v>
      </c>
      <c r="U29" s="999">
        <f t="shared" si="27"/>
        <v>31128000</v>
      </c>
      <c r="V29" s="472">
        <f t="shared" si="27"/>
        <v>61548000</v>
      </c>
      <c r="W29" s="999">
        <f t="shared" si="27"/>
        <v>28793000</v>
      </c>
      <c r="X29" s="472">
        <f t="shared" si="27"/>
        <v>37808000</v>
      </c>
      <c r="Y29" s="472">
        <f t="shared" si="27"/>
        <v>27008000</v>
      </c>
    </row>
    <row r="30" spans="2:26" ht="27" hidden="1" customHeight="1" x14ac:dyDescent="0.25">
      <c r="B30" s="565" t="s">
        <v>105</v>
      </c>
      <c r="C30" s="566" t="s">
        <v>5</v>
      </c>
      <c r="D30" s="460" t="s">
        <v>350</v>
      </c>
      <c r="E30" s="97" t="s">
        <v>6</v>
      </c>
      <c r="F30" s="97" t="s">
        <v>7</v>
      </c>
      <c r="G30" s="97" t="s">
        <v>8</v>
      </c>
      <c r="H30" s="99"/>
      <c r="I30" s="460"/>
      <c r="J30" s="577"/>
      <c r="K30" s="578">
        <v>110</v>
      </c>
      <c r="L30" s="579"/>
      <c r="M30" s="579"/>
      <c r="N30" s="579"/>
      <c r="O30" s="579"/>
      <c r="P30" s="579"/>
      <c r="Q30" s="588" t="s">
        <v>297</v>
      </c>
      <c r="R30" s="580"/>
      <c r="S30" s="472">
        <f>S139+S163+S229+S231+S237+S294+S300+S89+S377+S379+S172+S247+S97</f>
        <v>53945000</v>
      </c>
      <c r="T30" s="472">
        <f t="shared" ref="T30:Y30" si="28">T139+T163+T229+T231+T237+T294+T300+T89+T377+T379+T172+T247+T97</f>
        <v>22659031</v>
      </c>
      <c r="U30" s="999">
        <f t="shared" si="28"/>
        <v>31128000</v>
      </c>
      <c r="V30" s="472">
        <f t="shared" si="28"/>
        <v>61548000</v>
      </c>
      <c r="W30" s="999">
        <f t="shared" si="28"/>
        <v>28793000</v>
      </c>
      <c r="X30" s="472">
        <f t="shared" si="28"/>
        <v>37808000</v>
      </c>
      <c r="Y30" s="472">
        <f t="shared" si="28"/>
        <v>27008000</v>
      </c>
    </row>
    <row r="31" spans="2:26" ht="15.75" hidden="1" customHeight="1" x14ac:dyDescent="0.25">
      <c r="B31" s="581" t="s">
        <v>105</v>
      </c>
      <c r="C31" s="582" t="s">
        <v>5</v>
      </c>
      <c r="D31" s="460"/>
      <c r="E31" s="97" t="s">
        <v>6</v>
      </c>
      <c r="F31" s="97" t="s">
        <v>7</v>
      </c>
      <c r="G31" s="97" t="s">
        <v>8</v>
      </c>
      <c r="H31" s="99"/>
      <c r="I31" s="583"/>
      <c r="J31" s="579"/>
      <c r="K31" s="102"/>
      <c r="L31" s="584"/>
      <c r="M31" s="584"/>
      <c r="N31" s="584"/>
      <c r="O31" s="584"/>
      <c r="P31" s="584"/>
      <c r="Q31" s="589"/>
      <c r="R31" s="586"/>
      <c r="Z31" s="728"/>
    </row>
    <row r="32" spans="2:26" ht="18.75" hidden="1" customHeight="1" x14ac:dyDescent="0.25">
      <c r="B32" s="565" t="s">
        <v>105</v>
      </c>
      <c r="C32" s="566" t="s">
        <v>5</v>
      </c>
      <c r="D32" s="460" t="s">
        <v>235</v>
      </c>
      <c r="E32" s="97" t="s">
        <v>6</v>
      </c>
      <c r="F32" s="97" t="s">
        <v>7</v>
      </c>
      <c r="G32" s="97" t="s">
        <v>8</v>
      </c>
      <c r="H32" s="99"/>
      <c r="I32" s="567"/>
      <c r="J32" s="591" t="s">
        <v>232</v>
      </c>
      <c r="K32" s="592"/>
      <c r="L32" s="593"/>
      <c r="M32" s="592"/>
      <c r="N32" s="592"/>
      <c r="O32" s="592"/>
      <c r="P32" s="592"/>
      <c r="Q32" s="594" t="s">
        <v>232</v>
      </c>
      <c r="R32" s="595"/>
      <c r="S32" s="564">
        <f>S105+S266+S113+S272</f>
        <v>11010000</v>
      </c>
      <c r="T32" s="564">
        <f t="shared" ref="T32:Y32" si="29">T105+T266+T113+T272</f>
        <v>3759439</v>
      </c>
      <c r="U32" s="1008">
        <f t="shared" si="29"/>
        <v>9460000</v>
      </c>
      <c r="V32" s="564">
        <f t="shared" si="29"/>
        <v>9325000</v>
      </c>
      <c r="W32" s="999">
        <f t="shared" si="29"/>
        <v>9460000</v>
      </c>
      <c r="X32" s="564">
        <f t="shared" si="29"/>
        <v>9175000</v>
      </c>
      <c r="Y32" s="472">
        <f t="shared" si="29"/>
        <v>7975000</v>
      </c>
    </row>
    <row r="33" spans="2:25" ht="17.25" hidden="1" customHeight="1" x14ac:dyDescent="0.25">
      <c r="B33" s="565" t="s">
        <v>105</v>
      </c>
      <c r="C33" s="566" t="s">
        <v>5</v>
      </c>
      <c r="D33" s="460" t="s">
        <v>235</v>
      </c>
      <c r="E33" s="97" t="s">
        <v>6</v>
      </c>
      <c r="F33" s="97" t="s">
        <v>7</v>
      </c>
      <c r="G33" s="97" t="s">
        <v>8</v>
      </c>
      <c r="H33" s="99"/>
      <c r="I33" s="460"/>
      <c r="J33" s="577"/>
      <c r="K33" s="578">
        <v>160</v>
      </c>
      <c r="L33" s="579"/>
      <c r="M33" s="579"/>
      <c r="N33" s="579"/>
      <c r="O33" s="579"/>
      <c r="P33" s="579"/>
      <c r="Q33" s="590" t="s">
        <v>233</v>
      </c>
      <c r="R33" s="596"/>
      <c r="S33" s="576">
        <f>S105+S266+S113+S272</f>
        <v>11010000</v>
      </c>
      <c r="T33" s="576">
        <f t="shared" ref="T33:Y33" si="30">T105+T266+T113+T272</f>
        <v>3759439</v>
      </c>
      <c r="U33" s="1009">
        <f t="shared" si="30"/>
        <v>9460000</v>
      </c>
      <c r="V33" s="576">
        <f t="shared" si="30"/>
        <v>9325000</v>
      </c>
      <c r="W33" s="1010">
        <f t="shared" si="30"/>
        <v>9460000</v>
      </c>
      <c r="X33" s="576">
        <f t="shared" si="30"/>
        <v>9175000</v>
      </c>
      <c r="Y33" s="690">
        <f t="shared" si="30"/>
        <v>7975000</v>
      </c>
    </row>
    <row r="34" spans="2:25" ht="15" hidden="1" customHeight="1" x14ac:dyDescent="0.25">
      <c r="B34" s="581" t="s">
        <v>105</v>
      </c>
      <c r="C34" s="582" t="s">
        <v>5</v>
      </c>
      <c r="D34" s="610" t="s">
        <v>235</v>
      </c>
      <c r="E34" s="97" t="s">
        <v>6</v>
      </c>
      <c r="F34" s="97" t="s">
        <v>7</v>
      </c>
      <c r="G34" s="97" t="s">
        <v>8</v>
      </c>
      <c r="H34" s="99"/>
      <c r="I34" s="460"/>
      <c r="J34" s="597"/>
      <c r="K34" s="572"/>
      <c r="L34" s="573"/>
      <c r="M34" s="573"/>
      <c r="N34" s="573"/>
      <c r="O34" s="573"/>
      <c r="P34" s="573"/>
      <c r="Q34" s="598"/>
      <c r="R34" s="599"/>
    </row>
    <row r="35" spans="2:25" ht="18.75" hidden="1" customHeight="1" x14ac:dyDescent="0.25">
      <c r="B35" s="565" t="s">
        <v>105</v>
      </c>
      <c r="C35" s="566" t="s">
        <v>5</v>
      </c>
      <c r="D35" s="460" t="s">
        <v>351</v>
      </c>
      <c r="E35" s="97" t="s">
        <v>6</v>
      </c>
      <c r="F35" s="97" t="s">
        <v>7</v>
      </c>
      <c r="G35" s="97" t="s">
        <v>8</v>
      </c>
      <c r="H35" s="99"/>
      <c r="I35" s="567"/>
      <c r="J35" s="587" t="s">
        <v>263</v>
      </c>
      <c r="K35" s="569"/>
      <c r="L35" s="570"/>
      <c r="M35" s="569"/>
      <c r="N35" s="569"/>
      <c r="O35" s="569"/>
      <c r="P35" s="569"/>
      <c r="Q35" s="117" t="s">
        <v>262</v>
      </c>
      <c r="R35" s="158"/>
      <c r="S35" s="472">
        <f>S121+S159+S161+S257+S176+S320+S346+S129+S381+S387+S393</f>
        <v>67346750</v>
      </c>
      <c r="T35" s="472">
        <f t="shared" ref="T35:U35" si="31">T121+T159+T161+T257+T176+T320+T346+T129+T381</f>
        <v>18818121</v>
      </c>
      <c r="U35" s="999">
        <f t="shared" si="31"/>
        <v>257329500</v>
      </c>
      <c r="V35" s="472">
        <f t="shared" ref="V35:Y35" si="32">V121+V159+V161+V257+V176+V320+V346+V129+V381+V387+V393</f>
        <v>237194880</v>
      </c>
      <c r="W35" s="999">
        <f t="shared" si="32"/>
        <v>326799500</v>
      </c>
      <c r="X35" s="472">
        <f t="shared" si="32"/>
        <v>379423610</v>
      </c>
      <c r="Y35" s="472">
        <f t="shared" si="32"/>
        <v>403593500</v>
      </c>
    </row>
    <row r="36" spans="2:25" ht="15" hidden="1" customHeight="1" x14ac:dyDescent="0.25">
      <c r="B36" s="565" t="s">
        <v>105</v>
      </c>
      <c r="C36" s="566" t="s">
        <v>5</v>
      </c>
      <c r="D36" s="460" t="s">
        <v>351</v>
      </c>
      <c r="E36" s="97" t="s">
        <v>6</v>
      </c>
      <c r="F36" s="97" t="s">
        <v>7</v>
      </c>
      <c r="G36" s="97" t="s">
        <v>8</v>
      </c>
      <c r="H36" s="99"/>
      <c r="I36" s="460"/>
      <c r="J36" s="577"/>
      <c r="K36" s="578">
        <v>170</v>
      </c>
      <c r="L36" s="579"/>
      <c r="M36" s="579"/>
      <c r="N36" s="579"/>
      <c r="O36" s="579"/>
      <c r="P36" s="579"/>
      <c r="Q36" s="590" t="s">
        <v>298</v>
      </c>
      <c r="R36" s="580"/>
      <c r="S36" s="690">
        <f>S121+S159+S161+S257+S176+S320+S346+S129+S381</f>
        <v>67346750</v>
      </c>
      <c r="T36" s="690">
        <f t="shared" ref="T36:Y36" si="33">T121+T159+T161+T257+T176+T320+T346+T129+T381</f>
        <v>18818121</v>
      </c>
      <c r="U36" s="1010">
        <f t="shared" si="33"/>
        <v>257329500</v>
      </c>
      <c r="V36" s="690">
        <f t="shared" si="33"/>
        <v>231647992</v>
      </c>
      <c r="W36" s="1010">
        <f t="shared" si="33"/>
        <v>326799500</v>
      </c>
      <c r="X36" s="690">
        <f t="shared" si="33"/>
        <v>378993610</v>
      </c>
      <c r="Y36" s="690">
        <f t="shared" si="33"/>
        <v>403163500</v>
      </c>
    </row>
    <row r="37" spans="2:25" ht="18.75" hidden="1" customHeight="1" x14ac:dyDescent="0.25">
      <c r="B37" s="565"/>
      <c r="C37" s="566"/>
      <c r="D37" s="609"/>
      <c r="E37" s="97" t="s">
        <v>6</v>
      </c>
      <c r="F37" s="97" t="s">
        <v>7</v>
      </c>
      <c r="G37" s="97" t="s">
        <v>8</v>
      </c>
      <c r="H37" s="99"/>
      <c r="I37" s="460"/>
      <c r="J37" s="600"/>
      <c r="K37" s="601"/>
      <c r="L37" s="602"/>
      <c r="M37" s="602"/>
      <c r="N37" s="602"/>
      <c r="O37" s="602"/>
      <c r="P37" s="602"/>
      <c r="Q37" s="603"/>
      <c r="R37" s="604"/>
    </row>
    <row r="38" spans="2:25" ht="18.75" hidden="1" customHeight="1" x14ac:dyDescent="0.25">
      <c r="B38" s="565" t="s">
        <v>105</v>
      </c>
      <c r="C38" s="566" t="s">
        <v>5</v>
      </c>
      <c r="D38" s="460" t="s">
        <v>352</v>
      </c>
      <c r="E38" s="97" t="s">
        <v>6</v>
      </c>
      <c r="F38" s="97" t="s">
        <v>7</v>
      </c>
      <c r="G38" s="97" t="s">
        <v>8</v>
      </c>
      <c r="H38" s="99"/>
      <c r="I38" s="567"/>
      <c r="J38" s="591" t="s">
        <v>240</v>
      </c>
      <c r="K38" s="592"/>
      <c r="L38" s="593"/>
      <c r="M38" s="592"/>
      <c r="N38" s="592"/>
      <c r="O38" s="592"/>
      <c r="P38" s="592"/>
      <c r="Q38" s="594" t="s">
        <v>296</v>
      </c>
      <c r="R38" s="618"/>
      <c r="S38" s="472">
        <f>S152+S178+S259+S185+S313</f>
        <v>48750000</v>
      </c>
      <c r="T38" s="472">
        <f t="shared" ref="T38:Y38" si="34">T152+T178+T259+T185+T313</f>
        <v>2280464</v>
      </c>
      <c r="U38" s="999">
        <f t="shared" si="34"/>
        <v>58790000</v>
      </c>
      <c r="V38" s="472">
        <f t="shared" si="34"/>
        <v>19755000</v>
      </c>
      <c r="W38" s="999">
        <f t="shared" si="34"/>
        <v>78340000</v>
      </c>
      <c r="X38" s="472">
        <f t="shared" si="34"/>
        <v>15505000</v>
      </c>
      <c r="Y38" s="472">
        <f t="shared" si="34"/>
        <v>11505000</v>
      </c>
    </row>
    <row r="39" spans="2:25" ht="18.75" hidden="1" customHeight="1" x14ac:dyDescent="0.25">
      <c r="B39" s="565" t="s">
        <v>105</v>
      </c>
      <c r="C39" s="566" t="s">
        <v>5</v>
      </c>
      <c r="D39" s="460" t="s">
        <v>352</v>
      </c>
      <c r="E39" s="97" t="s">
        <v>6</v>
      </c>
      <c r="F39" s="97" t="s">
        <v>7</v>
      </c>
      <c r="G39" s="97" t="s">
        <v>8</v>
      </c>
      <c r="H39" s="99"/>
      <c r="I39" s="460"/>
      <c r="J39" s="577"/>
      <c r="K39" s="578">
        <v>130</v>
      </c>
      <c r="L39" s="579"/>
      <c r="M39" s="579"/>
      <c r="N39" s="579"/>
      <c r="O39" s="579"/>
      <c r="P39" s="579"/>
      <c r="Q39" s="590" t="s">
        <v>296</v>
      </c>
      <c r="R39" s="580"/>
      <c r="S39" s="472">
        <f>S152+S178+S259+S185+S313</f>
        <v>48750000</v>
      </c>
      <c r="T39" s="472">
        <f t="shared" ref="T39:Y39" si="35">T152+T178+T259+T185+T313</f>
        <v>2280464</v>
      </c>
      <c r="U39" s="999">
        <f t="shared" si="35"/>
        <v>58790000</v>
      </c>
      <c r="V39" s="472">
        <f t="shared" si="35"/>
        <v>19755000</v>
      </c>
      <c r="W39" s="999">
        <f t="shared" si="35"/>
        <v>78340000</v>
      </c>
      <c r="X39" s="472">
        <f t="shared" si="35"/>
        <v>15505000</v>
      </c>
      <c r="Y39" s="472">
        <f t="shared" si="35"/>
        <v>11505000</v>
      </c>
    </row>
    <row r="40" spans="2:25" ht="18.75" hidden="1" customHeight="1" x14ac:dyDescent="0.25">
      <c r="B40" s="565"/>
      <c r="C40" s="566"/>
      <c r="D40" s="609"/>
      <c r="E40" s="97" t="s">
        <v>6</v>
      </c>
      <c r="F40" s="97" t="s">
        <v>7</v>
      </c>
      <c r="G40" s="97" t="s">
        <v>8</v>
      </c>
      <c r="H40" s="99"/>
      <c r="I40" s="460"/>
      <c r="J40" s="600"/>
      <c r="K40" s="601"/>
      <c r="L40" s="602"/>
      <c r="M40" s="602"/>
      <c r="N40" s="602"/>
      <c r="O40" s="602"/>
      <c r="P40" s="602"/>
      <c r="Q40" s="603"/>
      <c r="R40" s="604"/>
    </row>
    <row r="41" spans="2:25" ht="18.75" hidden="1" customHeight="1" x14ac:dyDescent="0.25">
      <c r="B41" s="565"/>
      <c r="C41" s="566"/>
      <c r="D41" s="609"/>
      <c r="E41" s="97"/>
      <c r="F41" s="97"/>
      <c r="G41" s="97"/>
      <c r="H41" s="99"/>
      <c r="I41" s="460"/>
      <c r="J41" s="600"/>
      <c r="K41" s="601"/>
      <c r="L41" s="602"/>
      <c r="M41" s="602"/>
      <c r="N41" s="602"/>
      <c r="O41" s="602"/>
      <c r="P41" s="602"/>
      <c r="Q41" s="603"/>
      <c r="R41" s="604"/>
    </row>
    <row r="42" spans="2:25" ht="25.5" customHeight="1" x14ac:dyDescent="0.25">
      <c r="B42" s="171" t="s">
        <v>105</v>
      </c>
      <c r="C42" s="171" t="s">
        <v>5</v>
      </c>
      <c r="D42" s="135"/>
      <c r="E42" s="97" t="s">
        <v>6</v>
      </c>
      <c r="F42" s="97" t="s">
        <v>7</v>
      </c>
      <c r="G42" s="97" t="s">
        <v>8</v>
      </c>
      <c r="H42" s="136"/>
      <c r="I42" s="99"/>
      <c r="J42" s="458"/>
      <c r="K42" s="605"/>
      <c r="L42" s="606" t="s">
        <v>49</v>
      </c>
      <c r="M42" s="607"/>
      <c r="N42" s="607"/>
      <c r="O42" s="607"/>
      <c r="P42" s="607"/>
      <c r="Q42" s="459" t="s">
        <v>112</v>
      </c>
      <c r="R42" s="608"/>
      <c r="S42" s="455">
        <f>S58+S89+S105+S121+S280+S287+S133+S139+S152+S161+S159+S163+S237+S231+S178+S300+S194+S294+S229+S87+S259+S257+S176+S306+S266+S320+S346+S379+S377+S185+S272+S113+S129+S172+S247+S313+S97+S381+S387+S393</f>
        <v>251845500</v>
      </c>
      <c r="T42" s="455">
        <f t="shared" ref="T42:Y42" si="36">T58+T89+T105+T121+T280+T287+T133+T139+T152+T161+T159+T163+T237+T231+T178+T300+T194+T294+T229+T87+T259+T257+T176+T306+T266+T320+T346+T379+T377+T185+T272+T113+T129+T172+T247+T313+T97+T381+T387+T393</f>
        <v>96073400</v>
      </c>
      <c r="U42" s="1011">
        <f t="shared" si="36"/>
        <v>427117500</v>
      </c>
      <c r="V42" s="455">
        <f t="shared" si="36"/>
        <v>404972880</v>
      </c>
      <c r="W42" s="1011">
        <f t="shared" si="36"/>
        <v>513532500</v>
      </c>
      <c r="X42" s="455">
        <f t="shared" si="36"/>
        <v>516991610</v>
      </c>
      <c r="Y42" s="455">
        <f t="shared" si="36"/>
        <v>524761500</v>
      </c>
    </row>
    <row r="43" spans="2:25" ht="15" customHeight="1" x14ac:dyDescent="0.25">
      <c r="B43" s="95"/>
      <c r="C43" s="95" t="s">
        <v>5</v>
      </c>
      <c r="D43" s="135"/>
      <c r="E43" s="97" t="s">
        <v>6</v>
      </c>
      <c r="F43" s="97" t="s">
        <v>7</v>
      </c>
      <c r="G43" s="97" t="s">
        <v>8</v>
      </c>
      <c r="H43" s="136"/>
      <c r="I43" s="99"/>
      <c r="J43" s="137"/>
      <c r="K43" s="105"/>
      <c r="L43" s="106" t="s">
        <v>49</v>
      </c>
      <c r="M43" s="107"/>
      <c r="N43" s="107"/>
      <c r="O43" s="107"/>
      <c r="P43" s="107"/>
      <c r="Q43" s="138" t="s">
        <v>93</v>
      </c>
      <c r="R43" s="118">
        <v>11</v>
      </c>
      <c r="S43" s="455">
        <f>S58+S89+S105+S121+S280+S287+S133+S161+S159+S163+S237+S178+S229+S259+S266</f>
        <v>67300750</v>
      </c>
      <c r="T43" s="455">
        <f t="shared" ref="T43:Y43" si="37">T58+T89+T105+T121+T280+T287+T133+T161+T159+T163+T237+T178+T229+T259+T266</f>
        <v>47742593</v>
      </c>
      <c r="U43" s="1011">
        <f t="shared" si="37"/>
        <v>68210000</v>
      </c>
      <c r="V43" s="455">
        <f t="shared" si="37"/>
        <v>71560000</v>
      </c>
      <c r="W43" s="1011">
        <f t="shared" si="37"/>
        <v>68915000</v>
      </c>
      <c r="X43" s="455">
        <f t="shared" si="37"/>
        <v>71495000</v>
      </c>
      <c r="Y43" s="455">
        <f t="shared" si="37"/>
        <v>72895000</v>
      </c>
    </row>
    <row r="44" spans="2:25" ht="15" customHeight="1" x14ac:dyDescent="0.25">
      <c r="B44" s="95"/>
      <c r="C44" s="95" t="s">
        <v>5</v>
      </c>
      <c r="D44" s="135"/>
      <c r="E44" s="97" t="s">
        <v>6</v>
      </c>
      <c r="F44" s="97" t="s">
        <v>7</v>
      </c>
      <c r="G44" s="97" t="s">
        <v>8</v>
      </c>
      <c r="H44" s="136"/>
      <c r="I44" s="99"/>
      <c r="J44" s="137"/>
      <c r="K44" s="105"/>
      <c r="L44" s="106" t="s">
        <v>49</v>
      </c>
      <c r="M44" s="107"/>
      <c r="N44" s="107"/>
      <c r="O44" s="107"/>
      <c r="P44" s="107"/>
      <c r="Q44" s="138" t="s">
        <v>94</v>
      </c>
      <c r="R44" s="139">
        <v>12</v>
      </c>
      <c r="S44" s="778">
        <f>S257+S176+S320+S377+S387</f>
        <v>2576750</v>
      </c>
      <c r="T44" s="778">
        <f t="shared" ref="T44:Y44" si="38">T257+T176+T320+T377+T387</f>
        <v>841983</v>
      </c>
      <c r="U44" s="1012">
        <f t="shared" si="38"/>
        <v>1679500</v>
      </c>
      <c r="V44" s="778">
        <f t="shared" si="38"/>
        <v>2532625</v>
      </c>
      <c r="W44" s="1012">
        <f t="shared" si="38"/>
        <v>1679500</v>
      </c>
      <c r="X44" s="778">
        <f t="shared" si="38"/>
        <v>1595550</v>
      </c>
      <c r="Y44" s="778">
        <f t="shared" si="38"/>
        <v>1909500</v>
      </c>
    </row>
    <row r="45" spans="2:25" ht="15" customHeight="1" x14ac:dyDescent="0.25">
      <c r="B45" s="95"/>
      <c r="C45" s="95" t="s">
        <v>5</v>
      </c>
      <c r="D45" s="135"/>
      <c r="E45" s="97" t="s">
        <v>6</v>
      </c>
      <c r="F45" s="97" t="s">
        <v>7</v>
      </c>
      <c r="G45" s="97" t="s">
        <v>8</v>
      </c>
      <c r="H45" s="136"/>
      <c r="I45" s="99"/>
      <c r="J45" s="137"/>
      <c r="K45" s="105"/>
      <c r="L45" s="106" t="s">
        <v>49</v>
      </c>
      <c r="M45" s="107"/>
      <c r="N45" s="107"/>
      <c r="O45" s="107"/>
      <c r="P45" s="107"/>
      <c r="Q45" s="138" t="s">
        <v>95</v>
      </c>
      <c r="R45" s="120">
        <v>13</v>
      </c>
      <c r="S45" s="778">
        <v>0</v>
      </c>
      <c r="T45" s="778">
        <v>0</v>
      </c>
      <c r="U45" s="1012">
        <v>0</v>
      </c>
      <c r="V45" s="778">
        <v>0</v>
      </c>
      <c r="W45" s="1012">
        <v>0</v>
      </c>
      <c r="X45" s="778">
        <v>0</v>
      </c>
      <c r="Y45" s="778">
        <v>0</v>
      </c>
    </row>
    <row r="46" spans="2:25" ht="15" customHeight="1" x14ac:dyDescent="0.25">
      <c r="B46" s="95"/>
      <c r="C46" s="95" t="s">
        <v>5</v>
      </c>
      <c r="D46" s="135"/>
      <c r="E46" s="97" t="s">
        <v>6</v>
      </c>
      <c r="F46" s="97" t="s">
        <v>7</v>
      </c>
      <c r="G46" s="97" t="s">
        <v>8</v>
      </c>
      <c r="H46" s="136"/>
      <c r="I46" s="99"/>
      <c r="J46" s="137"/>
      <c r="K46" s="101"/>
      <c r="L46" s="102" t="s">
        <v>49</v>
      </c>
      <c r="M46" s="103"/>
      <c r="N46" s="103"/>
      <c r="O46" s="103"/>
      <c r="P46" s="103"/>
      <c r="Q46" s="138" t="s">
        <v>99</v>
      </c>
      <c r="R46" s="140">
        <v>43</v>
      </c>
      <c r="S46" s="455">
        <f>S113+S129+S139+S152+S172+S185+S194+S231+S247+S272+S306+S313+S97+S381</f>
        <v>119693000</v>
      </c>
      <c r="T46" s="455">
        <f t="shared" ref="T46:Y46" si="39">T113+T129+T139+T152+T172+T185+T194+T231+T247+T272+T306+T313+T97+T381</f>
        <v>30273812</v>
      </c>
      <c r="U46" s="1011">
        <f t="shared" si="39"/>
        <v>104988000</v>
      </c>
      <c r="V46" s="455">
        <f t="shared" si="39"/>
        <v>100178000</v>
      </c>
      <c r="W46" s="1011">
        <f t="shared" si="39"/>
        <v>122538000</v>
      </c>
      <c r="X46" s="455">
        <f t="shared" si="39"/>
        <v>70408000</v>
      </c>
      <c r="Y46" s="455">
        <f t="shared" si="39"/>
        <v>52608000</v>
      </c>
    </row>
    <row r="47" spans="2:25" ht="15" customHeight="1" x14ac:dyDescent="0.25">
      <c r="B47" s="95"/>
      <c r="C47" s="95" t="s">
        <v>5</v>
      </c>
      <c r="D47" s="135"/>
      <c r="E47" s="97" t="s">
        <v>6</v>
      </c>
      <c r="F47" s="97" t="s">
        <v>7</v>
      </c>
      <c r="G47" s="97" t="s">
        <v>8</v>
      </c>
      <c r="H47" s="136"/>
      <c r="I47" s="99"/>
      <c r="J47" s="137"/>
      <c r="K47" s="105"/>
      <c r="L47" s="106" t="s">
        <v>49</v>
      </c>
      <c r="M47" s="107"/>
      <c r="N47" s="107"/>
      <c r="O47" s="107"/>
      <c r="P47" s="107"/>
      <c r="Q47" s="138" t="s">
        <v>100</v>
      </c>
      <c r="R47" s="141">
        <v>51</v>
      </c>
      <c r="S47" s="778">
        <f t="shared" ref="S47" si="40">S379</f>
        <v>1510000</v>
      </c>
      <c r="T47" s="778">
        <f t="shared" ref="T47:Y47" si="41">T379</f>
        <v>1152795</v>
      </c>
      <c r="U47" s="1012">
        <f t="shared" si="41"/>
        <v>1510000</v>
      </c>
      <c r="V47" s="778">
        <f t="shared" si="41"/>
        <v>325000</v>
      </c>
      <c r="W47" s="1012">
        <f t="shared" si="41"/>
        <v>0</v>
      </c>
      <c r="X47" s="778">
        <f t="shared" si="41"/>
        <v>0</v>
      </c>
      <c r="Y47" s="778">
        <f t="shared" si="41"/>
        <v>0</v>
      </c>
    </row>
    <row r="48" spans="2:25" ht="15" customHeight="1" x14ac:dyDescent="0.25">
      <c r="B48" s="95"/>
      <c r="C48" s="95" t="s">
        <v>5</v>
      </c>
      <c r="D48" s="135"/>
      <c r="E48" s="97" t="s">
        <v>6</v>
      </c>
      <c r="F48" s="97" t="s">
        <v>7</v>
      </c>
      <c r="G48" s="97" t="s">
        <v>8</v>
      </c>
      <c r="H48" s="136"/>
      <c r="I48" s="99"/>
      <c r="J48" s="137"/>
      <c r="K48" s="105"/>
      <c r="L48" s="106" t="s">
        <v>49</v>
      </c>
      <c r="M48" s="107"/>
      <c r="N48" s="107"/>
      <c r="O48" s="107"/>
      <c r="P48" s="107"/>
      <c r="Q48" s="138" t="s">
        <v>101</v>
      </c>
      <c r="R48" s="142">
        <v>52</v>
      </c>
      <c r="S48" s="455">
        <f>S300+S294+S87</f>
        <v>765000</v>
      </c>
      <c r="T48" s="455">
        <f t="shared" ref="T48:Y48" si="42">T300+T294+T87</f>
        <v>337523</v>
      </c>
      <c r="U48" s="1011">
        <f t="shared" si="42"/>
        <v>730000</v>
      </c>
      <c r="V48" s="455">
        <f t="shared" si="42"/>
        <v>730000</v>
      </c>
      <c r="W48" s="1011">
        <f t="shared" si="42"/>
        <v>400000</v>
      </c>
      <c r="X48" s="455">
        <f t="shared" si="42"/>
        <v>720000</v>
      </c>
      <c r="Y48" s="455">
        <f t="shared" si="42"/>
        <v>720000</v>
      </c>
    </row>
    <row r="49" spans="2:25" ht="16.5" customHeight="1" x14ac:dyDescent="0.25">
      <c r="B49" s="95"/>
      <c r="C49" s="95" t="s">
        <v>5</v>
      </c>
      <c r="D49" s="135"/>
      <c r="E49" s="97" t="s">
        <v>6</v>
      </c>
      <c r="F49" s="97" t="s">
        <v>7</v>
      </c>
      <c r="G49" s="97" t="s">
        <v>8</v>
      </c>
      <c r="H49" s="136"/>
      <c r="I49" s="99"/>
      <c r="J49" s="137"/>
      <c r="K49" s="105"/>
      <c r="L49" s="106" t="s">
        <v>49</v>
      </c>
      <c r="M49" s="107"/>
      <c r="N49" s="107"/>
      <c r="O49" s="107"/>
      <c r="P49" s="107"/>
      <c r="Q49" s="138" t="s">
        <v>304</v>
      </c>
      <c r="R49" s="797">
        <v>563</v>
      </c>
      <c r="S49" s="455">
        <f>S346+S393</f>
        <v>60000000</v>
      </c>
      <c r="T49" s="455">
        <f t="shared" ref="T49:Y49" si="43">T346+T393</f>
        <v>15724694</v>
      </c>
      <c r="U49" s="1011">
        <f t="shared" si="43"/>
        <v>250000000</v>
      </c>
      <c r="V49" s="455">
        <f t="shared" si="43"/>
        <v>229647255</v>
      </c>
      <c r="W49" s="1011">
        <f t="shared" si="43"/>
        <v>320000000</v>
      </c>
      <c r="X49" s="455">
        <f t="shared" si="43"/>
        <v>372773060</v>
      </c>
      <c r="Y49" s="455">
        <f t="shared" si="43"/>
        <v>396629000</v>
      </c>
    </row>
    <row r="50" spans="2:25" ht="25.5" x14ac:dyDescent="0.25">
      <c r="B50" s="95"/>
      <c r="C50" s="95" t="s">
        <v>5</v>
      </c>
      <c r="D50" s="135"/>
      <c r="E50" s="97" t="s">
        <v>6</v>
      </c>
      <c r="F50" s="97" t="s">
        <v>7</v>
      </c>
      <c r="G50" s="97" t="s">
        <v>8</v>
      </c>
      <c r="H50" s="136"/>
      <c r="I50" s="99"/>
      <c r="J50" s="137"/>
      <c r="K50" s="105"/>
      <c r="L50" s="106" t="s">
        <v>49</v>
      </c>
      <c r="M50" s="107"/>
      <c r="N50" s="107"/>
      <c r="O50" s="107"/>
      <c r="P50" s="107"/>
      <c r="Q50" s="138" t="s">
        <v>373</v>
      </c>
      <c r="R50" s="797">
        <v>563</v>
      </c>
      <c r="S50" s="455">
        <f>S376</f>
        <v>0</v>
      </c>
      <c r="T50" s="455">
        <f t="shared" ref="T50:Y50" si="44">T376</f>
        <v>0</v>
      </c>
      <c r="U50" s="1011">
        <f t="shared" si="44"/>
        <v>0</v>
      </c>
      <c r="V50" s="455">
        <f t="shared" si="44"/>
        <v>47500000</v>
      </c>
      <c r="W50" s="1011">
        <f t="shared" si="44"/>
        <v>0</v>
      </c>
      <c r="X50" s="455">
        <f t="shared" si="44"/>
        <v>47500000</v>
      </c>
      <c r="Y50" s="455">
        <f t="shared" si="44"/>
        <v>47500000</v>
      </c>
    </row>
    <row r="51" spans="2:25" ht="17.25" customHeight="1" x14ac:dyDescent="0.25">
      <c r="B51" s="95"/>
      <c r="C51" s="95" t="s">
        <v>5</v>
      </c>
      <c r="D51" s="135"/>
      <c r="E51" s="97" t="s">
        <v>6</v>
      </c>
      <c r="F51" s="97" t="s">
        <v>7</v>
      </c>
      <c r="G51" s="97" t="s">
        <v>8</v>
      </c>
      <c r="H51" s="136"/>
      <c r="I51" s="99"/>
      <c r="J51" s="137"/>
      <c r="K51" s="105"/>
      <c r="L51" s="106" t="s">
        <v>49</v>
      </c>
      <c r="M51" s="107"/>
      <c r="N51" s="107"/>
      <c r="O51" s="107"/>
      <c r="P51" s="107"/>
      <c r="Q51" s="108" t="s">
        <v>96</v>
      </c>
      <c r="R51" s="143">
        <v>83</v>
      </c>
      <c r="S51" s="778">
        <v>0</v>
      </c>
      <c r="T51" s="778">
        <v>0</v>
      </c>
      <c r="U51" s="1012">
        <v>0</v>
      </c>
      <c r="V51" s="778">
        <v>0</v>
      </c>
      <c r="W51" s="1012">
        <v>0</v>
      </c>
      <c r="X51" s="778">
        <v>0</v>
      </c>
      <c r="Y51" s="778">
        <v>0</v>
      </c>
    </row>
    <row r="52" spans="2:25" ht="15" customHeight="1" x14ac:dyDescent="0.25">
      <c r="B52" s="95"/>
      <c r="C52" s="95" t="s">
        <v>5</v>
      </c>
      <c r="D52" s="144"/>
      <c r="E52" s="97" t="s">
        <v>6</v>
      </c>
      <c r="F52" s="97" t="s">
        <v>7</v>
      </c>
      <c r="G52" s="97" t="s">
        <v>8</v>
      </c>
      <c r="H52" s="145"/>
      <c r="I52" s="99"/>
      <c r="J52" s="146"/>
      <c r="K52" s="147"/>
      <c r="L52" s="148" t="s">
        <v>49</v>
      </c>
      <c r="M52" s="148"/>
      <c r="N52" s="148"/>
      <c r="O52" s="148"/>
      <c r="P52" s="148"/>
      <c r="Q52" s="149" t="s">
        <v>108</v>
      </c>
      <c r="R52" s="150"/>
      <c r="S52" s="771">
        <f>S43+S44+S45+S51</f>
        <v>69877500</v>
      </c>
      <c r="T52" s="771">
        <f t="shared" ref="T52:Y52" si="45">T43+T44+T45+T51</f>
        <v>48584576</v>
      </c>
      <c r="U52" s="1013">
        <f t="shared" si="45"/>
        <v>69889500</v>
      </c>
      <c r="V52" s="771">
        <f t="shared" si="45"/>
        <v>74092625</v>
      </c>
      <c r="W52" s="1037">
        <f t="shared" si="45"/>
        <v>70594500</v>
      </c>
      <c r="X52" s="470">
        <f t="shared" si="45"/>
        <v>73090550</v>
      </c>
      <c r="Y52" s="470">
        <f t="shared" si="45"/>
        <v>74804500</v>
      </c>
    </row>
    <row r="53" spans="2:25" ht="15" customHeight="1" x14ac:dyDescent="0.25">
      <c r="B53" s="114"/>
      <c r="C53" s="95" t="s">
        <v>5</v>
      </c>
      <c r="D53" s="144"/>
      <c r="E53" s="97" t="s">
        <v>6</v>
      </c>
      <c r="F53" s="97" t="s">
        <v>7</v>
      </c>
      <c r="G53" s="97" t="s">
        <v>8</v>
      </c>
      <c r="H53" s="145"/>
      <c r="I53" s="99"/>
      <c r="J53" s="151"/>
      <c r="K53" s="152"/>
      <c r="L53" s="153" t="s">
        <v>98</v>
      </c>
      <c r="M53" s="154"/>
      <c r="N53" s="154"/>
      <c r="O53" s="154"/>
      <c r="P53" s="154"/>
      <c r="Q53" s="155" t="s">
        <v>113</v>
      </c>
      <c r="R53" s="156"/>
      <c r="S53" s="774">
        <v>69877500</v>
      </c>
      <c r="T53" s="774"/>
      <c r="U53" s="1014">
        <v>69889500</v>
      </c>
      <c r="V53" s="774">
        <v>74092625</v>
      </c>
      <c r="W53" s="1038">
        <v>73090550</v>
      </c>
      <c r="X53" s="471">
        <v>73090550</v>
      </c>
      <c r="Y53" s="471">
        <v>74804500</v>
      </c>
    </row>
    <row r="54" spans="2:25" ht="15" customHeight="1" x14ac:dyDescent="0.25">
      <c r="B54" s="114"/>
      <c r="C54" s="95" t="s">
        <v>5</v>
      </c>
      <c r="D54" s="144"/>
      <c r="E54" s="97" t="s">
        <v>6</v>
      </c>
      <c r="F54" s="97" t="s">
        <v>7</v>
      </c>
      <c r="G54" s="97" t="s">
        <v>8</v>
      </c>
      <c r="H54" s="145"/>
      <c r="I54" s="99"/>
      <c r="J54" s="151"/>
      <c r="K54" s="152"/>
      <c r="L54" s="153" t="s">
        <v>98</v>
      </c>
      <c r="M54" s="154"/>
      <c r="N54" s="154"/>
      <c r="O54" s="154"/>
      <c r="P54" s="154"/>
      <c r="Q54" s="157" t="s">
        <v>114</v>
      </c>
      <c r="R54" s="158"/>
      <c r="S54" s="779">
        <f t="shared" ref="S54:Y54" si="46">S53-S52</f>
        <v>0</v>
      </c>
      <c r="T54" s="779">
        <f t="shared" si="46"/>
        <v>-48584576</v>
      </c>
      <c r="U54" s="1015">
        <f t="shared" si="46"/>
        <v>0</v>
      </c>
      <c r="V54" s="779">
        <f t="shared" si="46"/>
        <v>0</v>
      </c>
      <c r="W54" s="1015">
        <f t="shared" si="46"/>
        <v>2496050</v>
      </c>
      <c r="X54" s="779">
        <f t="shared" si="46"/>
        <v>0</v>
      </c>
      <c r="Y54" s="779">
        <f t="shared" si="46"/>
        <v>0</v>
      </c>
    </row>
    <row r="55" spans="2:25" ht="15" customHeight="1" x14ac:dyDescent="0.25">
      <c r="B55" s="95"/>
      <c r="C55" s="95" t="s">
        <v>5</v>
      </c>
      <c r="D55" s="135"/>
      <c r="E55" s="97" t="s">
        <v>6</v>
      </c>
      <c r="F55" s="97" t="s">
        <v>7</v>
      </c>
      <c r="G55" s="97" t="s">
        <v>8</v>
      </c>
      <c r="H55" s="136"/>
      <c r="I55" s="99"/>
      <c r="J55" s="137"/>
      <c r="K55" s="105"/>
      <c r="L55" s="153" t="s">
        <v>49</v>
      </c>
      <c r="M55" s="107"/>
      <c r="N55" s="107"/>
      <c r="O55" s="107"/>
      <c r="P55" s="107"/>
      <c r="Q55" s="159" t="s">
        <v>307</v>
      </c>
      <c r="R55" s="160"/>
      <c r="S55" s="161">
        <f t="shared" ref="S55:Y55" si="47">S46+S47+S48+S49</f>
        <v>181968000</v>
      </c>
      <c r="T55" s="161">
        <f t="shared" si="47"/>
        <v>47488824</v>
      </c>
      <c r="U55" s="1016">
        <f t="shared" si="47"/>
        <v>357228000</v>
      </c>
      <c r="V55" s="161">
        <f t="shared" si="47"/>
        <v>330880255</v>
      </c>
      <c r="W55" s="1016">
        <f t="shared" si="47"/>
        <v>442938000</v>
      </c>
      <c r="X55" s="161">
        <f t="shared" si="47"/>
        <v>443901060</v>
      </c>
      <c r="Y55" s="161">
        <f t="shared" si="47"/>
        <v>449957000</v>
      </c>
    </row>
    <row r="56" spans="2:25" ht="15" customHeight="1" x14ac:dyDescent="0.25">
      <c r="B56" s="95"/>
      <c r="C56" s="454" t="s">
        <v>5</v>
      </c>
      <c r="D56" s="144"/>
      <c r="E56" s="97" t="s">
        <v>6</v>
      </c>
      <c r="F56" s="97" t="s">
        <v>7</v>
      </c>
      <c r="G56" s="97" t="s">
        <v>8</v>
      </c>
      <c r="H56" s="162"/>
      <c r="I56" s="99"/>
      <c r="J56" s="163"/>
      <c r="K56" s="164"/>
      <c r="L56" s="153" t="s">
        <v>49</v>
      </c>
      <c r="M56" s="164"/>
      <c r="N56" s="164"/>
      <c r="O56" s="164"/>
      <c r="P56" s="165"/>
      <c r="Q56" s="456" t="s">
        <v>115</v>
      </c>
      <c r="R56" s="410"/>
      <c r="S56" s="455">
        <f>S52+S55</f>
        <v>251845500</v>
      </c>
      <c r="T56" s="455">
        <f t="shared" ref="T56:Y56" si="48">T52+T55</f>
        <v>96073400</v>
      </c>
      <c r="U56" s="1011">
        <f t="shared" si="48"/>
        <v>427117500</v>
      </c>
      <c r="V56" s="455">
        <f t="shared" si="48"/>
        <v>404972880</v>
      </c>
      <c r="W56" s="1011">
        <f t="shared" si="48"/>
        <v>513532500</v>
      </c>
      <c r="X56" s="455">
        <f t="shared" si="48"/>
        <v>516991610</v>
      </c>
      <c r="Y56" s="455">
        <f t="shared" si="48"/>
        <v>524761500</v>
      </c>
    </row>
    <row r="57" spans="2:25" ht="15" hidden="1" customHeight="1" x14ac:dyDescent="0.25">
      <c r="B57" s="166"/>
      <c r="C57" s="166"/>
      <c r="D57" s="166"/>
      <c r="E57" s="167"/>
      <c r="F57" s="167"/>
      <c r="G57" s="167"/>
      <c r="H57" s="168"/>
      <c r="I57" s="169"/>
      <c r="Q57" s="170"/>
      <c r="S57" s="925"/>
      <c r="T57" s="925"/>
      <c r="U57" s="1017"/>
      <c r="V57" s="925"/>
      <c r="W57" s="1075"/>
      <c r="X57" s="939"/>
      <c r="Y57" s="939"/>
    </row>
    <row r="58" spans="2:25" ht="38.25" customHeight="1" x14ac:dyDescent="0.25">
      <c r="B58" s="95" t="s">
        <v>105</v>
      </c>
      <c r="C58" s="172" t="s">
        <v>5</v>
      </c>
      <c r="D58" s="11" t="s">
        <v>146</v>
      </c>
      <c r="E58" s="8" t="s">
        <v>6</v>
      </c>
      <c r="F58" s="8" t="s">
        <v>7</v>
      </c>
      <c r="G58" s="8" t="s">
        <v>8</v>
      </c>
      <c r="H58" s="9" t="s">
        <v>41</v>
      </c>
      <c r="I58" s="13" t="s">
        <v>46</v>
      </c>
      <c r="J58" s="14" t="s">
        <v>10</v>
      </c>
      <c r="K58" s="15" t="s">
        <v>11</v>
      </c>
      <c r="L58" s="15"/>
      <c r="M58" s="16"/>
      <c r="N58" s="16"/>
      <c r="O58" s="16"/>
      <c r="P58" s="17"/>
      <c r="Q58" s="18" t="s">
        <v>250</v>
      </c>
      <c r="R58" s="411">
        <v>11</v>
      </c>
      <c r="S58" s="665">
        <f t="shared" ref="S58:Y58" si="49">SUM(S59:S86)</f>
        <v>60753750</v>
      </c>
      <c r="T58" s="665">
        <f t="shared" si="49"/>
        <v>43939252</v>
      </c>
      <c r="U58" s="1018">
        <f t="shared" si="49"/>
        <v>60290000</v>
      </c>
      <c r="V58" s="665">
        <f t="shared" si="49"/>
        <v>63760000</v>
      </c>
      <c r="W58" s="1058">
        <f t="shared" si="49"/>
        <v>60320000</v>
      </c>
      <c r="X58" s="469">
        <f t="shared" si="49"/>
        <v>63860000</v>
      </c>
      <c r="Y58" s="469">
        <f t="shared" si="49"/>
        <v>63960000</v>
      </c>
    </row>
    <row r="59" spans="2:25" ht="15" customHeight="1" x14ac:dyDescent="0.25">
      <c r="B59" s="95" t="s">
        <v>105</v>
      </c>
      <c r="C59" s="7" t="s">
        <v>5</v>
      </c>
      <c r="D59" s="11" t="s">
        <v>146</v>
      </c>
      <c r="E59" s="8" t="s">
        <v>6</v>
      </c>
      <c r="F59" s="10"/>
      <c r="G59" s="10"/>
      <c r="H59" s="9" t="s">
        <v>41</v>
      </c>
      <c r="I59" s="13" t="s">
        <v>46</v>
      </c>
      <c r="J59" s="19" t="s">
        <v>10</v>
      </c>
      <c r="K59" s="20" t="s">
        <v>11</v>
      </c>
      <c r="L59" s="21">
        <v>3</v>
      </c>
      <c r="M59" s="22">
        <v>1</v>
      </c>
      <c r="N59" s="22">
        <v>1</v>
      </c>
      <c r="O59" s="22">
        <v>1</v>
      </c>
      <c r="P59" s="23">
        <v>311</v>
      </c>
      <c r="Q59" s="24" t="s">
        <v>12</v>
      </c>
      <c r="R59" s="412">
        <v>11</v>
      </c>
      <c r="S59" s="810">
        <f>42200000+133750+230000-300000</f>
        <v>42263750</v>
      </c>
      <c r="T59" s="810">
        <v>29838652</v>
      </c>
      <c r="U59" s="967">
        <v>42600000</v>
      </c>
      <c r="V59" s="810">
        <v>44800000</v>
      </c>
      <c r="W59" s="967">
        <v>42630000</v>
      </c>
      <c r="X59" s="810">
        <v>44900000</v>
      </c>
      <c r="Y59" s="810">
        <v>45000000</v>
      </c>
    </row>
    <row r="60" spans="2:25" ht="15" customHeight="1" x14ac:dyDescent="0.25">
      <c r="B60" s="95" t="s">
        <v>105</v>
      </c>
      <c r="C60" s="7" t="s">
        <v>5</v>
      </c>
      <c r="D60" s="11" t="s">
        <v>146</v>
      </c>
      <c r="E60" s="8" t="s">
        <v>6</v>
      </c>
      <c r="F60" s="10"/>
      <c r="G60" s="10"/>
      <c r="H60" s="9" t="s">
        <v>41</v>
      </c>
      <c r="I60" s="13" t="s">
        <v>46</v>
      </c>
      <c r="J60" s="19" t="s">
        <v>10</v>
      </c>
      <c r="K60" s="20" t="s">
        <v>11</v>
      </c>
      <c r="L60" s="20">
        <v>3</v>
      </c>
      <c r="M60" s="12">
        <v>1</v>
      </c>
      <c r="N60" s="12">
        <v>1</v>
      </c>
      <c r="O60" s="12">
        <v>3</v>
      </c>
      <c r="P60" s="25">
        <v>311</v>
      </c>
      <c r="Q60" s="24" t="s">
        <v>13</v>
      </c>
      <c r="R60" s="412">
        <v>11</v>
      </c>
      <c r="S60" s="810">
        <v>500000</v>
      </c>
      <c r="T60" s="810">
        <v>711773</v>
      </c>
      <c r="U60" s="967">
        <v>500000</v>
      </c>
      <c r="V60" s="810">
        <v>700000</v>
      </c>
      <c r="W60" s="967">
        <v>500000</v>
      </c>
      <c r="X60" s="810">
        <v>700000</v>
      </c>
      <c r="Y60" s="810">
        <v>700000</v>
      </c>
    </row>
    <row r="61" spans="2:25" ht="15" customHeight="1" x14ac:dyDescent="0.25">
      <c r="B61" s="95" t="s">
        <v>105</v>
      </c>
      <c r="C61" s="7" t="s">
        <v>5</v>
      </c>
      <c r="D61" s="11" t="s">
        <v>146</v>
      </c>
      <c r="E61" s="8" t="s">
        <v>6</v>
      </c>
      <c r="F61" s="10"/>
      <c r="G61" s="10"/>
      <c r="H61" s="9" t="s">
        <v>41</v>
      </c>
      <c r="I61" s="13" t="s">
        <v>46</v>
      </c>
      <c r="J61" s="19" t="s">
        <v>10</v>
      </c>
      <c r="K61" s="20" t="s">
        <v>11</v>
      </c>
      <c r="L61" s="20">
        <v>3</v>
      </c>
      <c r="M61" s="12">
        <v>1</v>
      </c>
      <c r="N61" s="12">
        <v>2</v>
      </c>
      <c r="O61" s="12">
        <v>1</v>
      </c>
      <c r="P61" s="25">
        <v>312</v>
      </c>
      <c r="Q61" s="24" t="s">
        <v>14</v>
      </c>
      <c r="R61" s="412">
        <v>11</v>
      </c>
      <c r="S61" s="810">
        <v>800000</v>
      </c>
      <c r="T61" s="810">
        <v>658830</v>
      </c>
      <c r="U61" s="967">
        <v>500000</v>
      </c>
      <c r="V61" s="810">
        <v>1000000</v>
      </c>
      <c r="W61" s="967">
        <v>500000</v>
      </c>
      <c r="X61" s="810">
        <v>1000000</v>
      </c>
      <c r="Y61" s="810">
        <v>1000000</v>
      </c>
    </row>
    <row r="62" spans="2:25" ht="15" customHeight="1" x14ac:dyDescent="0.25">
      <c r="B62" s="95" t="s">
        <v>105</v>
      </c>
      <c r="C62" s="7" t="s">
        <v>5</v>
      </c>
      <c r="D62" s="11" t="s">
        <v>146</v>
      </c>
      <c r="E62" s="8" t="s">
        <v>6</v>
      </c>
      <c r="F62" s="10"/>
      <c r="G62" s="10"/>
      <c r="H62" s="9" t="s">
        <v>41</v>
      </c>
      <c r="I62" s="13" t="s">
        <v>46</v>
      </c>
      <c r="J62" s="19" t="s">
        <v>10</v>
      </c>
      <c r="K62" s="20" t="s">
        <v>11</v>
      </c>
      <c r="L62" s="20">
        <v>3</v>
      </c>
      <c r="M62" s="12">
        <v>1</v>
      </c>
      <c r="N62" s="12">
        <v>3</v>
      </c>
      <c r="O62" s="12">
        <v>2</v>
      </c>
      <c r="P62" s="25">
        <v>313</v>
      </c>
      <c r="Q62" s="24" t="s">
        <v>15</v>
      </c>
      <c r="R62" s="412">
        <v>11</v>
      </c>
      <c r="S62" s="810">
        <f>6600000+40000</f>
        <v>6640000</v>
      </c>
      <c r="T62" s="810">
        <v>4742459</v>
      </c>
      <c r="U62" s="967">
        <f>6600000+40000</f>
        <v>6640000</v>
      </c>
      <c r="V62" s="810">
        <v>7100000</v>
      </c>
      <c r="W62" s="967">
        <f>6600000+40000</f>
        <v>6640000</v>
      </c>
      <c r="X62" s="810">
        <v>7100000</v>
      </c>
      <c r="Y62" s="810">
        <v>7100000</v>
      </c>
    </row>
    <row r="63" spans="2:25" ht="15" customHeight="1" x14ac:dyDescent="0.25">
      <c r="B63" s="95" t="s">
        <v>105</v>
      </c>
      <c r="C63" s="7" t="s">
        <v>5</v>
      </c>
      <c r="D63" s="11" t="s">
        <v>146</v>
      </c>
      <c r="E63" s="8" t="s">
        <v>6</v>
      </c>
      <c r="F63" s="10"/>
      <c r="G63" s="10"/>
      <c r="H63" s="9" t="s">
        <v>41</v>
      </c>
      <c r="I63" s="13" t="s">
        <v>46</v>
      </c>
      <c r="J63" s="19" t="s">
        <v>10</v>
      </c>
      <c r="K63" s="20" t="s">
        <v>11</v>
      </c>
      <c r="L63" s="20">
        <v>3</v>
      </c>
      <c r="M63" s="12">
        <v>1</v>
      </c>
      <c r="N63" s="12">
        <v>3</v>
      </c>
      <c r="O63" s="12">
        <v>3</v>
      </c>
      <c r="P63" s="25">
        <v>313</v>
      </c>
      <c r="Q63" s="24" t="s">
        <v>16</v>
      </c>
      <c r="R63" s="412">
        <v>11</v>
      </c>
      <c r="S63" s="810">
        <v>750000</v>
      </c>
      <c r="T63" s="810">
        <v>520141</v>
      </c>
      <c r="U63" s="967">
        <v>750000</v>
      </c>
      <c r="V63" s="810">
        <v>800000</v>
      </c>
      <c r="W63" s="967">
        <v>750000</v>
      </c>
      <c r="X63" s="810">
        <v>800000</v>
      </c>
      <c r="Y63" s="810">
        <v>800000</v>
      </c>
    </row>
    <row r="64" spans="2:25" ht="15" customHeight="1" x14ac:dyDescent="0.25">
      <c r="B64" s="95" t="s">
        <v>105</v>
      </c>
      <c r="C64" s="7" t="s">
        <v>5</v>
      </c>
      <c r="D64" s="11" t="s">
        <v>146</v>
      </c>
      <c r="E64" s="8" t="s">
        <v>6</v>
      </c>
      <c r="F64" s="10"/>
      <c r="G64" s="10"/>
      <c r="H64" s="9" t="s">
        <v>41</v>
      </c>
      <c r="I64" s="13" t="s">
        <v>46</v>
      </c>
      <c r="J64" s="19" t="s">
        <v>10</v>
      </c>
      <c r="K64" s="20" t="s">
        <v>11</v>
      </c>
      <c r="L64" s="20">
        <v>3</v>
      </c>
      <c r="M64" s="12">
        <v>2</v>
      </c>
      <c r="N64" s="12">
        <v>1</v>
      </c>
      <c r="O64" s="12">
        <v>1</v>
      </c>
      <c r="P64" s="25">
        <v>321</v>
      </c>
      <c r="Q64" s="24" t="s">
        <v>17</v>
      </c>
      <c r="R64" s="412">
        <v>11</v>
      </c>
      <c r="S64" s="810">
        <v>200000</v>
      </c>
      <c r="T64" s="810">
        <v>166969</v>
      </c>
      <c r="U64" s="967">
        <v>200000</v>
      </c>
      <c r="V64" s="810">
        <v>200000</v>
      </c>
      <c r="W64" s="967">
        <v>200000</v>
      </c>
      <c r="X64" s="810">
        <v>200000</v>
      </c>
      <c r="Y64" s="810">
        <v>200000</v>
      </c>
    </row>
    <row r="65" spans="2:25" ht="15" customHeight="1" x14ac:dyDescent="0.25">
      <c r="B65" s="95" t="s">
        <v>105</v>
      </c>
      <c r="C65" s="7" t="s">
        <v>5</v>
      </c>
      <c r="D65" s="11" t="s">
        <v>146</v>
      </c>
      <c r="E65" s="8" t="s">
        <v>6</v>
      </c>
      <c r="F65" s="10"/>
      <c r="G65" s="10"/>
      <c r="H65" s="9" t="s">
        <v>41</v>
      </c>
      <c r="I65" s="13" t="s">
        <v>46</v>
      </c>
      <c r="J65" s="19" t="s">
        <v>10</v>
      </c>
      <c r="K65" s="20" t="s">
        <v>11</v>
      </c>
      <c r="L65" s="26">
        <v>3</v>
      </c>
      <c r="M65" s="27">
        <v>2</v>
      </c>
      <c r="N65" s="27">
        <v>1</v>
      </c>
      <c r="O65" s="27">
        <v>2</v>
      </c>
      <c r="P65" s="25">
        <v>321</v>
      </c>
      <c r="Q65" s="28" t="s">
        <v>18</v>
      </c>
      <c r="R65" s="412">
        <v>11</v>
      </c>
      <c r="S65" s="816">
        <v>1300000</v>
      </c>
      <c r="T65" s="810">
        <v>878723</v>
      </c>
      <c r="U65" s="969">
        <v>1300000</v>
      </c>
      <c r="V65" s="816">
        <v>1300000</v>
      </c>
      <c r="W65" s="969">
        <v>1300000</v>
      </c>
      <c r="X65" s="816">
        <v>1300000</v>
      </c>
      <c r="Y65" s="816">
        <v>1300000</v>
      </c>
    </row>
    <row r="66" spans="2:25" ht="15" customHeight="1" x14ac:dyDescent="0.25">
      <c r="B66" s="95" t="s">
        <v>105</v>
      </c>
      <c r="C66" s="7" t="s">
        <v>5</v>
      </c>
      <c r="D66" s="11" t="s">
        <v>146</v>
      </c>
      <c r="E66" s="8" t="s">
        <v>6</v>
      </c>
      <c r="F66" s="10"/>
      <c r="G66" s="10"/>
      <c r="H66" s="9" t="s">
        <v>41</v>
      </c>
      <c r="I66" s="13" t="s">
        <v>46</v>
      </c>
      <c r="J66" s="29" t="s">
        <v>10</v>
      </c>
      <c r="K66" s="30" t="s">
        <v>11</v>
      </c>
      <c r="L66" s="31">
        <v>3</v>
      </c>
      <c r="M66" s="32">
        <v>2</v>
      </c>
      <c r="N66" s="32">
        <v>1</v>
      </c>
      <c r="O66" s="32">
        <v>3</v>
      </c>
      <c r="P66" s="33">
        <v>321</v>
      </c>
      <c r="Q66" s="34" t="s">
        <v>19</v>
      </c>
      <c r="R66" s="413">
        <v>11</v>
      </c>
      <c r="S66" s="816">
        <v>100000</v>
      </c>
      <c r="T66" s="810">
        <v>53181</v>
      </c>
      <c r="U66" s="969">
        <v>100000</v>
      </c>
      <c r="V66" s="816">
        <v>100000</v>
      </c>
      <c r="W66" s="969">
        <v>100000</v>
      </c>
      <c r="X66" s="816">
        <v>100000</v>
      </c>
      <c r="Y66" s="816">
        <v>100000</v>
      </c>
    </row>
    <row r="67" spans="2:25" ht="15" customHeight="1" x14ac:dyDescent="0.25">
      <c r="B67" s="95" t="s">
        <v>105</v>
      </c>
      <c r="C67" s="7" t="s">
        <v>5</v>
      </c>
      <c r="D67" s="11" t="s">
        <v>146</v>
      </c>
      <c r="E67" s="8" t="s">
        <v>6</v>
      </c>
      <c r="F67" s="10"/>
      <c r="G67" s="10"/>
      <c r="H67" s="9" t="s">
        <v>41</v>
      </c>
      <c r="I67" s="13" t="s">
        <v>46</v>
      </c>
      <c r="J67" s="19" t="s">
        <v>10</v>
      </c>
      <c r="K67" s="20" t="s">
        <v>11</v>
      </c>
      <c r="L67" s="20">
        <v>3</v>
      </c>
      <c r="M67" s="12">
        <v>2</v>
      </c>
      <c r="N67" s="12">
        <v>2</v>
      </c>
      <c r="O67" s="12">
        <v>1</v>
      </c>
      <c r="P67" s="25">
        <v>322</v>
      </c>
      <c r="Q67" s="34" t="s">
        <v>20</v>
      </c>
      <c r="R67" s="412">
        <v>11</v>
      </c>
      <c r="S67" s="816">
        <v>1100000</v>
      </c>
      <c r="T67" s="810">
        <v>1358615</v>
      </c>
      <c r="U67" s="969">
        <v>1100000</v>
      </c>
      <c r="V67" s="816">
        <v>1300000</v>
      </c>
      <c r="W67" s="969">
        <v>1100000</v>
      </c>
      <c r="X67" s="816">
        <v>1300000</v>
      </c>
      <c r="Y67" s="816">
        <v>1300000</v>
      </c>
    </row>
    <row r="68" spans="2:25" ht="15" customHeight="1" x14ac:dyDescent="0.25">
      <c r="B68" s="95" t="s">
        <v>105</v>
      </c>
      <c r="C68" s="7" t="s">
        <v>5</v>
      </c>
      <c r="D68" s="11" t="s">
        <v>146</v>
      </c>
      <c r="E68" s="8" t="s">
        <v>6</v>
      </c>
      <c r="F68" s="10"/>
      <c r="G68" s="10"/>
      <c r="H68" s="9" t="s">
        <v>41</v>
      </c>
      <c r="I68" s="13" t="s">
        <v>46</v>
      </c>
      <c r="J68" s="19" t="s">
        <v>10</v>
      </c>
      <c r="K68" s="20" t="s">
        <v>11</v>
      </c>
      <c r="L68" s="35">
        <v>3</v>
      </c>
      <c r="M68" s="36">
        <v>2</v>
      </c>
      <c r="N68" s="36">
        <v>2</v>
      </c>
      <c r="O68" s="36">
        <v>2</v>
      </c>
      <c r="P68" s="25">
        <v>322</v>
      </c>
      <c r="Q68" s="37" t="s">
        <v>21</v>
      </c>
      <c r="R68" s="412">
        <v>11</v>
      </c>
      <c r="S68" s="816">
        <v>10000</v>
      </c>
      <c r="T68" s="810">
        <v>490</v>
      </c>
      <c r="U68" s="969">
        <v>10000</v>
      </c>
      <c r="V68" s="816">
        <v>10000</v>
      </c>
      <c r="W68" s="969">
        <v>10000</v>
      </c>
      <c r="X68" s="816">
        <v>10000</v>
      </c>
      <c r="Y68" s="816">
        <v>10000</v>
      </c>
    </row>
    <row r="69" spans="2:25" ht="15" customHeight="1" x14ac:dyDescent="0.25">
      <c r="B69" s="95" t="s">
        <v>105</v>
      </c>
      <c r="C69" s="7" t="s">
        <v>5</v>
      </c>
      <c r="D69" s="11" t="s">
        <v>146</v>
      </c>
      <c r="E69" s="8" t="s">
        <v>6</v>
      </c>
      <c r="F69" s="10"/>
      <c r="G69" s="10"/>
      <c r="H69" s="9" t="s">
        <v>41</v>
      </c>
      <c r="I69" s="13" t="s">
        <v>46</v>
      </c>
      <c r="J69" s="19" t="s">
        <v>10</v>
      </c>
      <c r="K69" s="20" t="s">
        <v>11</v>
      </c>
      <c r="L69" s="20">
        <v>3</v>
      </c>
      <c r="M69" s="12">
        <v>2</v>
      </c>
      <c r="N69" s="12">
        <v>2</v>
      </c>
      <c r="O69" s="12">
        <v>3</v>
      </c>
      <c r="P69" s="25">
        <v>322</v>
      </c>
      <c r="Q69" s="37" t="s">
        <v>22</v>
      </c>
      <c r="R69" s="412">
        <v>11</v>
      </c>
      <c r="S69" s="816">
        <v>1100000</v>
      </c>
      <c r="T69" s="810">
        <v>787036</v>
      </c>
      <c r="U69" s="969">
        <v>1100000</v>
      </c>
      <c r="V69" s="816">
        <v>1000000</v>
      </c>
      <c r="W69" s="969">
        <v>1100000</v>
      </c>
      <c r="X69" s="816">
        <v>1000000</v>
      </c>
      <c r="Y69" s="816">
        <v>1000000</v>
      </c>
    </row>
    <row r="70" spans="2:25" ht="15" customHeight="1" x14ac:dyDescent="0.25">
      <c r="B70" s="95" t="s">
        <v>105</v>
      </c>
      <c r="C70" s="7" t="s">
        <v>5</v>
      </c>
      <c r="D70" s="11" t="s">
        <v>146</v>
      </c>
      <c r="E70" s="8" t="s">
        <v>6</v>
      </c>
      <c r="F70" s="10"/>
      <c r="G70" s="10"/>
      <c r="H70" s="9" t="s">
        <v>41</v>
      </c>
      <c r="I70" s="13" t="s">
        <v>46</v>
      </c>
      <c r="J70" s="19" t="s">
        <v>10</v>
      </c>
      <c r="K70" s="20" t="s">
        <v>11</v>
      </c>
      <c r="L70" s="20">
        <v>3</v>
      </c>
      <c r="M70" s="12">
        <v>2</v>
      </c>
      <c r="N70" s="12">
        <v>2</v>
      </c>
      <c r="O70" s="38">
        <v>5</v>
      </c>
      <c r="P70" s="25">
        <v>322</v>
      </c>
      <c r="Q70" s="37" t="s">
        <v>23</v>
      </c>
      <c r="R70" s="412">
        <v>11</v>
      </c>
      <c r="S70" s="816">
        <v>35000</v>
      </c>
      <c r="T70" s="810">
        <v>55635</v>
      </c>
      <c r="U70" s="969">
        <v>35000</v>
      </c>
      <c r="V70" s="816">
        <v>35000</v>
      </c>
      <c r="W70" s="969">
        <v>35000</v>
      </c>
      <c r="X70" s="816">
        <v>35000</v>
      </c>
      <c r="Y70" s="816">
        <v>35000</v>
      </c>
    </row>
    <row r="71" spans="2:25" ht="15" customHeight="1" x14ac:dyDescent="0.25">
      <c r="B71" s="95" t="s">
        <v>105</v>
      </c>
      <c r="C71" s="7" t="s">
        <v>5</v>
      </c>
      <c r="D71" s="11" t="s">
        <v>146</v>
      </c>
      <c r="E71" s="8" t="s">
        <v>6</v>
      </c>
      <c r="F71" s="10"/>
      <c r="G71" s="10"/>
      <c r="H71" s="9" t="s">
        <v>41</v>
      </c>
      <c r="I71" s="13" t="s">
        <v>46</v>
      </c>
      <c r="J71" s="19" t="s">
        <v>10</v>
      </c>
      <c r="K71" s="20" t="s">
        <v>11</v>
      </c>
      <c r="L71" s="20">
        <v>3</v>
      </c>
      <c r="M71" s="12">
        <v>2</v>
      </c>
      <c r="N71" s="12">
        <v>2</v>
      </c>
      <c r="O71" s="38">
        <v>7</v>
      </c>
      <c r="P71" s="25">
        <v>322</v>
      </c>
      <c r="Q71" s="37" t="s">
        <v>24</v>
      </c>
      <c r="R71" s="412">
        <v>11</v>
      </c>
      <c r="S71" s="816">
        <v>50000</v>
      </c>
      <c r="T71" s="810">
        <v>21255</v>
      </c>
      <c r="U71" s="969">
        <v>50000</v>
      </c>
      <c r="V71" s="816">
        <v>50000</v>
      </c>
      <c r="W71" s="969">
        <v>50000</v>
      </c>
      <c r="X71" s="816">
        <v>50000</v>
      </c>
      <c r="Y71" s="816">
        <v>50000</v>
      </c>
    </row>
    <row r="72" spans="2:25" ht="15" customHeight="1" x14ac:dyDescent="0.25">
      <c r="B72" s="95" t="s">
        <v>105</v>
      </c>
      <c r="C72" s="7" t="s">
        <v>5</v>
      </c>
      <c r="D72" s="11" t="s">
        <v>146</v>
      </c>
      <c r="E72" s="8" t="s">
        <v>6</v>
      </c>
      <c r="F72" s="10"/>
      <c r="G72" s="10"/>
      <c r="H72" s="9" t="s">
        <v>41</v>
      </c>
      <c r="I72" s="13" t="s">
        <v>46</v>
      </c>
      <c r="J72" s="19" t="s">
        <v>10</v>
      </c>
      <c r="K72" s="20" t="s">
        <v>11</v>
      </c>
      <c r="L72" s="20">
        <v>3</v>
      </c>
      <c r="M72" s="12">
        <v>2</v>
      </c>
      <c r="N72" s="12">
        <v>3</v>
      </c>
      <c r="O72" s="12">
        <v>1</v>
      </c>
      <c r="P72" s="25">
        <v>323</v>
      </c>
      <c r="Q72" s="37" t="s">
        <v>25</v>
      </c>
      <c r="R72" s="412">
        <v>11</v>
      </c>
      <c r="S72" s="816">
        <v>2150000</v>
      </c>
      <c r="T72" s="810">
        <v>2007860</v>
      </c>
      <c r="U72" s="969">
        <v>2150000</v>
      </c>
      <c r="V72" s="816">
        <v>2200000</v>
      </c>
      <c r="W72" s="969">
        <v>2150000</v>
      </c>
      <c r="X72" s="816">
        <v>2200000</v>
      </c>
      <c r="Y72" s="816">
        <v>2200000</v>
      </c>
    </row>
    <row r="73" spans="2:25" ht="15" customHeight="1" x14ac:dyDescent="0.25">
      <c r="B73" s="95" t="s">
        <v>105</v>
      </c>
      <c r="C73" s="7" t="s">
        <v>5</v>
      </c>
      <c r="D73" s="11" t="s">
        <v>146</v>
      </c>
      <c r="E73" s="8" t="s">
        <v>6</v>
      </c>
      <c r="F73" s="10"/>
      <c r="G73" s="10"/>
      <c r="H73" s="9" t="s">
        <v>41</v>
      </c>
      <c r="I73" s="13" t="s">
        <v>46</v>
      </c>
      <c r="J73" s="19" t="s">
        <v>10</v>
      </c>
      <c r="K73" s="20" t="s">
        <v>11</v>
      </c>
      <c r="L73" s="20">
        <v>3</v>
      </c>
      <c r="M73" s="12">
        <v>2</v>
      </c>
      <c r="N73" s="12">
        <v>3</v>
      </c>
      <c r="O73" s="12">
        <v>3</v>
      </c>
      <c r="P73" s="25">
        <v>323</v>
      </c>
      <c r="Q73" s="37" t="s">
        <v>26</v>
      </c>
      <c r="R73" s="412">
        <v>11</v>
      </c>
      <c r="S73" s="816">
        <v>200000</v>
      </c>
      <c r="T73" s="810">
        <v>88311</v>
      </c>
      <c r="U73" s="969">
        <v>200000</v>
      </c>
      <c r="V73" s="816">
        <v>200000</v>
      </c>
      <c r="W73" s="969">
        <v>200000</v>
      </c>
      <c r="X73" s="816">
        <v>200000</v>
      </c>
      <c r="Y73" s="816">
        <v>200000</v>
      </c>
    </row>
    <row r="74" spans="2:25" ht="15" customHeight="1" x14ac:dyDescent="0.25">
      <c r="B74" s="95" t="s">
        <v>105</v>
      </c>
      <c r="C74" s="7" t="s">
        <v>5</v>
      </c>
      <c r="D74" s="11" t="s">
        <v>146</v>
      </c>
      <c r="E74" s="8" t="s">
        <v>6</v>
      </c>
      <c r="F74" s="10"/>
      <c r="G74" s="10"/>
      <c r="H74" s="9" t="s">
        <v>41</v>
      </c>
      <c r="I74" s="13" t="s">
        <v>46</v>
      </c>
      <c r="J74" s="19" t="s">
        <v>10</v>
      </c>
      <c r="K74" s="20" t="s">
        <v>11</v>
      </c>
      <c r="L74" s="20">
        <v>3</v>
      </c>
      <c r="M74" s="12">
        <v>2</v>
      </c>
      <c r="N74" s="12">
        <v>3</v>
      </c>
      <c r="O74" s="12">
        <v>4</v>
      </c>
      <c r="P74" s="25">
        <v>323</v>
      </c>
      <c r="Q74" s="37" t="s">
        <v>27</v>
      </c>
      <c r="R74" s="412">
        <v>11</v>
      </c>
      <c r="S74" s="816">
        <v>600000</v>
      </c>
      <c r="T74" s="810">
        <v>383673</v>
      </c>
      <c r="U74" s="969">
        <v>600000</v>
      </c>
      <c r="V74" s="816">
        <v>550000</v>
      </c>
      <c r="W74" s="969">
        <v>600000</v>
      </c>
      <c r="X74" s="816">
        <v>550000</v>
      </c>
      <c r="Y74" s="816">
        <v>550000</v>
      </c>
    </row>
    <row r="75" spans="2:25" ht="15" customHeight="1" x14ac:dyDescent="0.25">
      <c r="B75" s="95" t="s">
        <v>105</v>
      </c>
      <c r="C75" s="7" t="s">
        <v>5</v>
      </c>
      <c r="D75" s="11" t="s">
        <v>146</v>
      </c>
      <c r="E75" s="8" t="s">
        <v>6</v>
      </c>
      <c r="F75" s="10"/>
      <c r="G75" s="10"/>
      <c r="H75" s="9" t="s">
        <v>41</v>
      </c>
      <c r="I75" s="13" t="s">
        <v>46</v>
      </c>
      <c r="J75" s="19" t="s">
        <v>10</v>
      </c>
      <c r="K75" s="20" t="s">
        <v>11</v>
      </c>
      <c r="L75" s="20">
        <v>3</v>
      </c>
      <c r="M75" s="12">
        <v>2</v>
      </c>
      <c r="N75" s="12">
        <v>3</v>
      </c>
      <c r="O75" s="12">
        <v>5</v>
      </c>
      <c r="P75" s="25">
        <v>323</v>
      </c>
      <c r="Q75" s="37" t="s">
        <v>28</v>
      </c>
      <c r="R75" s="412">
        <v>11</v>
      </c>
      <c r="S75" s="816">
        <v>950000</v>
      </c>
      <c r="T75" s="810">
        <v>743162</v>
      </c>
      <c r="U75" s="969">
        <v>950000</v>
      </c>
      <c r="V75" s="816">
        <v>950000</v>
      </c>
      <c r="W75" s="969">
        <v>950000</v>
      </c>
      <c r="X75" s="816">
        <v>950000</v>
      </c>
      <c r="Y75" s="816">
        <v>950000</v>
      </c>
    </row>
    <row r="76" spans="2:25" ht="15" customHeight="1" x14ac:dyDescent="0.25">
      <c r="B76" s="95" t="s">
        <v>105</v>
      </c>
      <c r="C76" s="7" t="s">
        <v>5</v>
      </c>
      <c r="D76" s="11" t="s">
        <v>146</v>
      </c>
      <c r="E76" s="8" t="s">
        <v>6</v>
      </c>
      <c r="F76" s="10"/>
      <c r="G76" s="10"/>
      <c r="H76" s="9" t="s">
        <v>41</v>
      </c>
      <c r="I76" s="13" t="s">
        <v>46</v>
      </c>
      <c r="J76" s="19" t="s">
        <v>10</v>
      </c>
      <c r="K76" s="20" t="s">
        <v>11</v>
      </c>
      <c r="L76" s="20">
        <v>3</v>
      </c>
      <c r="M76" s="12">
        <v>2</v>
      </c>
      <c r="N76" s="12">
        <v>3</v>
      </c>
      <c r="O76" s="12">
        <v>6</v>
      </c>
      <c r="P76" s="25">
        <v>323</v>
      </c>
      <c r="Q76" s="37" t="s">
        <v>29</v>
      </c>
      <c r="R76" s="412">
        <v>11</v>
      </c>
      <c r="S76" s="816">
        <v>540000</v>
      </c>
      <c r="T76" s="810">
        <v>1495</v>
      </c>
      <c r="U76" s="969">
        <v>40000</v>
      </c>
      <c r="V76" s="816">
        <v>40000</v>
      </c>
      <c r="W76" s="969">
        <v>40000</v>
      </c>
      <c r="X76" s="816">
        <v>40000</v>
      </c>
      <c r="Y76" s="816">
        <v>40000</v>
      </c>
    </row>
    <row r="77" spans="2:25" ht="15" customHeight="1" x14ac:dyDescent="0.25">
      <c r="B77" s="95" t="s">
        <v>105</v>
      </c>
      <c r="C77" s="7" t="s">
        <v>5</v>
      </c>
      <c r="D77" s="11" t="s">
        <v>146</v>
      </c>
      <c r="E77" s="8" t="s">
        <v>6</v>
      </c>
      <c r="F77" s="10"/>
      <c r="G77" s="10"/>
      <c r="H77" s="9" t="s">
        <v>41</v>
      </c>
      <c r="I77" s="13" t="s">
        <v>46</v>
      </c>
      <c r="J77" s="19" t="s">
        <v>10</v>
      </c>
      <c r="K77" s="20" t="s">
        <v>11</v>
      </c>
      <c r="L77" s="20">
        <v>3</v>
      </c>
      <c r="M77" s="12">
        <v>2</v>
      </c>
      <c r="N77" s="12">
        <v>3</v>
      </c>
      <c r="O77" s="12">
        <v>7</v>
      </c>
      <c r="P77" s="25">
        <v>323</v>
      </c>
      <c r="Q77" s="37" t="s">
        <v>30</v>
      </c>
      <c r="R77" s="412">
        <v>11</v>
      </c>
      <c r="S77" s="816">
        <v>400000</v>
      </c>
      <c r="T77" s="810">
        <v>106582</v>
      </c>
      <c r="U77" s="969">
        <v>400000</v>
      </c>
      <c r="V77" s="816">
        <v>300000</v>
      </c>
      <c r="W77" s="969">
        <v>400000</v>
      </c>
      <c r="X77" s="816">
        <v>300000</v>
      </c>
      <c r="Y77" s="816">
        <v>300000</v>
      </c>
    </row>
    <row r="78" spans="2:25" ht="15" customHeight="1" x14ac:dyDescent="0.25">
      <c r="B78" s="95" t="s">
        <v>105</v>
      </c>
      <c r="C78" s="7" t="s">
        <v>5</v>
      </c>
      <c r="D78" s="11" t="s">
        <v>146</v>
      </c>
      <c r="E78" s="8" t="s">
        <v>6</v>
      </c>
      <c r="F78" s="10"/>
      <c r="G78" s="10"/>
      <c r="H78" s="9" t="s">
        <v>41</v>
      </c>
      <c r="I78" s="13" t="s">
        <v>46</v>
      </c>
      <c r="J78" s="19" t="s">
        <v>10</v>
      </c>
      <c r="K78" s="20" t="s">
        <v>11</v>
      </c>
      <c r="L78" s="20">
        <v>3</v>
      </c>
      <c r="M78" s="12">
        <v>2</v>
      </c>
      <c r="N78" s="12">
        <v>3</v>
      </c>
      <c r="O78" s="12">
        <v>9</v>
      </c>
      <c r="P78" s="25">
        <v>323</v>
      </c>
      <c r="Q78" s="37" t="s">
        <v>31</v>
      </c>
      <c r="R78" s="412">
        <v>11</v>
      </c>
      <c r="S78" s="816">
        <v>800000</v>
      </c>
      <c r="T78" s="810">
        <v>682964</v>
      </c>
      <c r="U78" s="969">
        <v>800000</v>
      </c>
      <c r="V78" s="816">
        <v>800000</v>
      </c>
      <c r="W78" s="969">
        <v>800000</v>
      </c>
      <c r="X78" s="816">
        <v>800000</v>
      </c>
      <c r="Y78" s="816">
        <v>800000</v>
      </c>
    </row>
    <row r="79" spans="2:25" ht="15" customHeight="1" x14ac:dyDescent="0.25">
      <c r="B79" s="95" t="s">
        <v>105</v>
      </c>
      <c r="C79" s="7" t="s">
        <v>5</v>
      </c>
      <c r="D79" s="11" t="s">
        <v>146</v>
      </c>
      <c r="E79" s="8" t="s">
        <v>6</v>
      </c>
      <c r="F79" s="10"/>
      <c r="G79" s="10"/>
      <c r="H79" s="9" t="s">
        <v>41</v>
      </c>
      <c r="I79" s="13" t="s">
        <v>46</v>
      </c>
      <c r="J79" s="29" t="s">
        <v>10</v>
      </c>
      <c r="K79" s="30" t="s">
        <v>11</v>
      </c>
      <c r="L79" s="30">
        <v>3</v>
      </c>
      <c r="M79" s="636">
        <v>2</v>
      </c>
      <c r="N79" s="636">
        <v>4</v>
      </c>
      <c r="O79" s="636">
        <v>1</v>
      </c>
      <c r="P79" s="33">
        <v>324</v>
      </c>
      <c r="Q79" s="70" t="s">
        <v>47</v>
      </c>
      <c r="R79" s="413">
        <v>11</v>
      </c>
      <c r="S79" s="816">
        <v>10000</v>
      </c>
      <c r="T79" s="810">
        <v>5054</v>
      </c>
      <c r="U79" s="969">
        <v>10000</v>
      </c>
      <c r="V79" s="816">
        <v>70000</v>
      </c>
      <c r="W79" s="969">
        <v>10000</v>
      </c>
      <c r="X79" s="816">
        <v>70000</v>
      </c>
      <c r="Y79" s="816">
        <v>70000</v>
      </c>
    </row>
    <row r="80" spans="2:25" ht="15" customHeight="1" x14ac:dyDescent="0.25">
      <c r="B80" s="95" t="s">
        <v>105</v>
      </c>
      <c r="C80" s="7" t="s">
        <v>5</v>
      </c>
      <c r="D80" s="11" t="s">
        <v>146</v>
      </c>
      <c r="E80" s="8" t="s">
        <v>6</v>
      </c>
      <c r="F80" s="10"/>
      <c r="G80" s="10"/>
      <c r="H80" s="9" t="s">
        <v>41</v>
      </c>
      <c r="I80" s="13" t="s">
        <v>46</v>
      </c>
      <c r="J80" s="19" t="s">
        <v>10</v>
      </c>
      <c r="K80" s="20" t="s">
        <v>11</v>
      </c>
      <c r="L80" s="20">
        <v>3</v>
      </c>
      <c r="M80" s="12">
        <v>2</v>
      </c>
      <c r="N80" s="12">
        <v>9</v>
      </c>
      <c r="O80" s="12">
        <v>3</v>
      </c>
      <c r="P80" s="25">
        <v>329</v>
      </c>
      <c r="Q80" s="24" t="s">
        <v>32</v>
      </c>
      <c r="R80" s="412">
        <v>11</v>
      </c>
      <c r="S80" s="816">
        <v>100000</v>
      </c>
      <c r="T80" s="810">
        <v>38204</v>
      </c>
      <c r="U80" s="969">
        <v>100000</v>
      </c>
      <c r="V80" s="816">
        <v>100000</v>
      </c>
      <c r="W80" s="969">
        <v>100000</v>
      </c>
      <c r="X80" s="816">
        <v>100000</v>
      </c>
      <c r="Y80" s="816">
        <v>100000</v>
      </c>
    </row>
    <row r="81" spans="2:25" ht="15" customHeight="1" x14ac:dyDescent="0.25">
      <c r="B81" s="95" t="s">
        <v>105</v>
      </c>
      <c r="C81" s="7" t="s">
        <v>5</v>
      </c>
      <c r="D81" s="11" t="s">
        <v>146</v>
      </c>
      <c r="E81" s="8" t="s">
        <v>6</v>
      </c>
      <c r="F81" s="10"/>
      <c r="G81" s="10"/>
      <c r="H81" s="9" t="s">
        <v>41</v>
      </c>
      <c r="I81" s="13" t="s">
        <v>46</v>
      </c>
      <c r="J81" s="813" t="s">
        <v>10</v>
      </c>
      <c r="K81" s="732" t="s">
        <v>11</v>
      </c>
      <c r="L81" s="732">
        <v>3</v>
      </c>
      <c r="M81" s="733">
        <v>2</v>
      </c>
      <c r="N81" s="733">
        <v>9</v>
      </c>
      <c r="O81" s="733">
        <v>5</v>
      </c>
      <c r="P81" s="649">
        <v>329</v>
      </c>
      <c r="Q81" s="734" t="s">
        <v>162</v>
      </c>
      <c r="R81" s="412">
        <v>11</v>
      </c>
      <c r="S81" s="816">
        <v>30000</v>
      </c>
      <c r="T81" s="810">
        <v>42026</v>
      </c>
      <c r="U81" s="969">
        <v>30000</v>
      </c>
      <c r="V81" s="816">
        <v>30000</v>
      </c>
      <c r="W81" s="969">
        <v>30000</v>
      </c>
      <c r="X81" s="816">
        <v>30000</v>
      </c>
      <c r="Y81" s="816">
        <v>30000</v>
      </c>
    </row>
    <row r="82" spans="2:25" ht="15" customHeight="1" x14ac:dyDescent="0.25">
      <c r="B82" s="95" t="s">
        <v>105</v>
      </c>
      <c r="C82" s="7" t="s">
        <v>5</v>
      </c>
      <c r="D82" s="11" t="s">
        <v>146</v>
      </c>
      <c r="E82" s="8" t="s">
        <v>6</v>
      </c>
      <c r="F82" s="10"/>
      <c r="G82" s="10"/>
      <c r="H82" s="9" t="s">
        <v>41</v>
      </c>
      <c r="I82" s="13" t="s">
        <v>46</v>
      </c>
      <c r="J82" s="29" t="s">
        <v>10</v>
      </c>
      <c r="K82" s="30" t="s">
        <v>11</v>
      </c>
      <c r="L82" s="30">
        <v>3</v>
      </c>
      <c r="M82" s="636">
        <v>2</v>
      </c>
      <c r="N82" s="636">
        <v>9</v>
      </c>
      <c r="O82" s="636">
        <v>9</v>
      </c>
      <c r="P82" s="33">
        <v>329</v>
      </c>
      <c r="Q82" s="34" t="s">
        <v>84</v>
      </c>
      <c r="R82" s="413">
        <v>11</v>
      </c>
      <c r="S82" s="816">
        <v>50000</v>
      </c>
      <c r="T82" s="810">
        <v>2867</v>
      </c>
      <c r="U82" s="969">
        <v>50000</v>
      </c>
      <c r="V82" s="816">
        <v>50000</v>
      </c>
      <c r="W82" s="969">
        <v>50000</v>
      </c>
      <c r="X82" s="816">
        <v>50000</v>
      </c>
      <c r="Y82" s="816">
        <v>50000</v>
      </c>
    </row>
    <row r="83" spans="2:25" ht="15" customHeight="1" x14ac:dyDescent="0.25">
      <c r="B83" s="95" t="s">
        <v>105</v>
      </c>
      <c r="C83" s="7" t="s">
        <v>5</v>
      </c>
      <c r="D83" s="11" t="s">
        <v>146</v>
      </c>
      <c r="E83" s="8" t="s">
        <v>6</v>
      </c>
      <c r="F83" s="10"/>
      <c r="G83" s="10"/>
      <c r="H83" s="9" t="s">
        <v>41</v>
      </c>
      <c r="I83" s="13" t="s">
        <v>46</v>
      </c>
      <c r="J83" s="19" t="s">
        <v>10</v>
      </c>
      <c r="K83" s="20" t="s">
        <v>11</v>
      </c>
      <c r="L83" s="20">
        <v>3</v>
      </c>
      <c r="M83" s="12">
        <v>4</v>
      </c>
      <c r="N83" s="12">
        <v>3</v>
      </c>
      <c r="O83" s="12">
        <v>1</v>
      </c>
      <c r="P83" s="25">
        <v>343</v>
      </c>
      <c r="Q83" s="24" t="s">
        <v>33</v>
      </c>
      <c r="R83" s="412">
        <v>11</v>
      </c>
      <c r="S83" s="810">
        <v>5000</v>
      </c>
      <c r="T83" s="810">
        <v>565</v>
      </c>
      <c r="U83" s="967">
        <v>5000</v>
      </c>
      <c r="V83" s="810">
        <v>5000</v>
      </c>
      <c r="W83" s="967">
        <v>5000</v>
      </c>
      <c r="X83" s="810">
        <v>5000</v>
      </c>
      <c r="Y83" s="810">
        <v>5000</v>
      </c>
    </row>
    <row r="84" spans="2:25" ht="15" customHeight="1" x14ac:dyDescent="0.25">
      <c r="B84" s="95" t="s">
        <v>105</v>
      </c>
      <c r="C84" s="7" t="s">
        <v>5</v>
      </c>
      <c r="D84" s="11" t="s">
        <v>146</v>
      </c>
      <c r="E84" s="8" t="s">
        <v>6</v>
      </c>
      <c r="F84" s="10"/>
      <c r="G84" s="10"/>
      <c r="H84" s="9" t="s">
        <v>41</v>
      </c>
      <c r="I84" s="13" t="s">
        <v>46</v>
      </c>
      <c r="J84" s="19" t="s">
        <v>10</v>
      </c>
      <c r="K84" s="20" t="s">
        <v>11</v>
      </c>
      <c r="L84" s="20">
        <v>3</v>
      </c>
      <c r="M84" s="12">
        <v>4</v>
      </c>
      <c r="N84" s="12">
        <v>3</v>
      </c>
      <c r="O84" s="12">
        <v>3</v>
      </c>
      <c r="P84" s="25">
        <v>343</v>
      </c>
      <c r="Q84" s="24" t="s">
        <v>34</v>
      </c>
      <c r="R84" s="412">
        <v>11</v>
      </c>
      <c r="S84" s="810">
        <v>15000</v>
      </c>
      <c r="T84" s="810">
        <v>542</v>
      </c>
      <c r="U84" s="967">
        <v>15000</v>
      </c>
      <c r="V84" s="810">
        <v>15000</v>
      </c>
      <c r="W84" s="967">
        <v>15000</v>
      </c>
      <c r="X84" s="810">
        <v>15000</v>
      </c>
      <c r="Y84" s="810">
        <v>15000</v>
      </c>
    </row>
    <row r="85" spans="2:25" ht="15" customHeight="1" x14ac:dyDescent="0.25">
      <c r="B85" s="95" t="s">
        <v>105</v>
      </c>
      <c r="C85" s="7" t="s">
        <v>5</v>
      </c>
      <c r="D85" s="11" t="s">
        <v>146</v>
      </c>
      <c r="E85" s="8" t="s">
        <v>6</v>
      </c>
      <c r="F85" s="10"/>
      <c r="G85" s="10"/>
      <c r="H85" s="9" t="s">
        <v>41</v>
      </c>
      <c r="I85" s="13" t="s">
        <v>46</v>
      </c>
      <c r="J85" s="19" t="s">
        <v>10</v>
      </c>
      <c r="K85" s="20" t="s">
        <v>11</v>
      </c>
      <c r="L85" s="26">
        <v>3</v>
      </c>
      <c r="M85" s="27">
        <v>4</v>
      </c>
      <c r="N85" s="27">
        <v>3</v>
      </c>
      <c r="O85" s="27">
        <v>4</v>
      </c>
      <c r="P85" s="39">
        <v>343</v>
      </c>
      <c r="Q85" s="24" t="s">
        <v>35</v>
      </c>
      <c r="R85" s="412">
        <v>11</v>
      </c>
      <c r="S85" s="810">
        <v>5000</v>
      </c>
      <c r="T85" s="810">
        <v>0</v>
      </c>
      <c r="U85" s="967">
        <v>5000</v>
      </c>
      <c r="V85" s="810">
        <v>5000</v>
      </c>
      <c r="W85" s="967">
        <v>5000</v>
      </c>
      <c r="X85" s="810">
        <v>5000</v>
      </c>
      <c r="Y85" s="810">
        <v>5000</v>
      </c>
    </row>
    <row r="86" spans="2:25" ht="15" customHeight="1" x14ac:dyDescent="0.25">
      <c r="B86" s="95" t="s">
        <v>105</v>
      </c>
      <c r="C86" s="7" t="s">
        <v>5</v>
      </c>
      <c r="D86" s="11" t="s">
        <v>146</v>
      </c>
      <c r="E86" s="8" t="s">
        <v>6</v>
      </c>
      <c r="F86" s="10"/>
      <c r="G86" s="10"/>
      <c r="H86" s="9" t="s">
        <v>41</v>
      </c>
      <c r="I86" s="13" t="s">
        <v>46</v>
      </c>
      <c r="J86" s="19" t="s">
        <v>10</v>
      </c>
      <c r="K86" s="20" t="s">
        <v>11</v>
      </c>
      <c r="L86" s="20">
        <v>3</v>
      </c>
      <c r="M86" s="12">
        <v>8</v>
      </c>
      <c r="N86" s="12">
        <v>3</v>
      </c>
      <c r="O86" s="12">
        <v>1</v>
      </c>
      <c r="P86" s="25">
        <v>383</v>
      </c>
      <c r="Q86" s="619" t="s">
        <v>283</v>
      </c>
      <c r="R86" s="412">
        <v>11</v>
      </c>
      <c r="S86" s="810">
        <v>50000</v>
      </c>
      <c r="T86" s="810">
        <v>42188</v>
      </c>
      <c r="U86" s="967">
        <v>50000</v>
      </c>
      <c r="V86" s="810">
        <v>50000</v>
      </c>
      <c r="W86" s="967">
        <v>50000</v>
      </c>
      <c r="X86" s="810">
        <v>50000</v>
      </c>
      <c r="Y86" s="810">
        <v>50000</v>
      </c>
    </row>
    <row r="87" spans="2:25" ht="38.25" customHeight="1" x14ac:dyDescent="0.25">
      <c r="B87" s="95" t="s">
        <v>105</v>
      </c>
      <c r="C87" s="172" t="s">
        <v>5</v>
      </c>
      <c r="D87" s="11" t="s">
        <v>146</v>
      </c>
      <c r="E87" s="8" t="s">
        <v>6</v>
      </c>
      <c r="F87" s="8" t="s">
        <v>7</v>
      </c>
      <c r="G87" s="8" t="s">
        <v>8</v>
      </c>
      <c r="H87" s="9" t="s">
        <v>41</v>
      </c>
      <c r="I87" s="13" t="s">
        <v>46</v>
      </c>
      <c r="J87" s="14" t="s">
        <v>10</v>
      </c>
      <c r="K87" s="15" t="s">
        <v>11</v>
      </c>
      <c r="L87" s="15"/>
      <c r="M87" s="16"/>
      <c r="N87" s="16"/>
      <c r="O87" s="16"/>
      <c r="P87" s="17"/>
      <c r="Q87" s="18" t="s">
        <v>250</v>
      </c>
      <c r="R87" s="843">
        <v>52</v>
      </c>
      <c r="S87" s="926">
        <f t="shared" ref="S87:Y87" si="50">SUM(S88)</f>
        <v>400000</v>
      </c>
      <c r="T87" s="926">
        <f t="shared" si="50"/>
        <v>132870</v>
      </c>
      <c r="U87" s="1019">
        <f t="shared" si="50"/>
        <v>400000</v>
      </c>
      <c r="V87" s="926">
        <f t="shared" si="50"/>
        <v>400000</v>
      </c>
      <c r="W87" s="1076">
        <f t="shared" si="50"/>
        <v>400000</v>
      </c>
      <c r="X87" s="926">
        <f t="shared" si="50"/>
        <v>400000</v>
      </c>
      <c r="Y87" s="926">
        <f t="shared" si="50"/>
        <v>400000</v>
      </c>
    </row>
    <row r="88" spans="2:25" ht="15" customHeight="1" x14ac:dyDescent="0.25">
      <c r="B88" s="95" t="s">
        <v>105</v>
      </c>
      <c r="C88" s="172" t="s">
        <v>5</v>
      </c>
      <c r="D88" s="11" t="s">
        <v>146</v>
      </c>
      <c r="E88" s="8" t="s">
        <v>6</v>
      </c>
      <c r="F88" s="10"/>
      <c r="G88" s="10"/>
      <c r="H88" s="9" t="s">
        <v>41</v>
      </c>
      <c r="I88" s="13" t="s">
        <v>46</v>
      </c>
      <c r="J88" s="19" t="s">
        <v>10</v>
      </c>
      <c r="K88" s="20" t="s">
        <v>11</v>
      </c>
      <c r="L88" s="26">
        <v>3</v>
      </c>
      <c r="M88" s="27">
        <v>2</v>
      </c>
      <c r="N88" s="27">
        <v>4</v>
      </c>
      <c r="O88" s="38">
        <v>1</v>
      </c>
      <c r="P88" s="69">
        <v>324</v>
      </c>
      <c r="Q88" s="40" t="s">
        <v>47</v>
      </c>
      <c r="R88" s="842">
        <v>52</v>
      </c>
      <c r="S88" s="810">
        <v>400000</v>
      </c>
      <c r="T88" s="457">
        <v>132870</v>
      </c>
      <c r="U88" s="967">
        <v>400000</v>
      </c>
      <c r="V88" s="457">
        <v>400000</v>
      </c>
      <c r="W88" s="967">
        <v>400000</v>
      </c>
      <c r="X88" s="457">
        <v>400000</v>
      </c>
      <c r="Y88" s="457">
        <v>400000</v>
      </c>
    </row>
    <row r="89" spans="2:25" ht="39.75" hidden="1" customHeight="1" x14ac:dyDescent="0.25">
      <c r="B89" s="95" t="s">
        <v>105</v>
      </c>
      <c r="C89" s="7" t="s">
        <v>5</v>
      </c>
      <c r="D89" s="11" t="s">
        <v>350</v>
      </c>
      <c r="E89" s="8" t="s">
        <v>6</v>
      </c>
      <c r="F89" s="8" t="s">
        <v>7</v>
      </c>
      <c r="G89" s="8" t="s">
        <v>8</v>
      </c>
      <c r="H89" s="9" t="s">
        <v>36</v>
      </c>
      <c r="I89" s="13" t="s">
        <v>9</v>
      </c>
      <c r="J89" s="14" t="s">
        <v>10</v>
      </c>
      <c r="K89" s="15" t="s">
        <v>37</v>
      </c>
      <c r="L89" s="15"/>
      <c r="M89" s="16"/>
      <c r="N89" s="16"/>
      <c r="O89" s="16"/>
      <c r="P89" s="17"/>
      <c r="Q89" s="735" t="s">
        <v>306</v>
      </c>
      <c r="R89" s="411">
        <v>11</v>
      </c>
      <c r="S89" s="665">
        <f t="shared" ref="S89:Y89" si="51">SUM(S90:S96)</f>
        <v>42000</v>
      </c>
      <c r="T89" s="665">
        <f t="shared" si="51"/>
        <v>5550</v>
      </c>
      <c r="U89" s="1018">
        <f t="shared" si="51"/>
        <v>0</v>
      </c>
      <c r="V89" s="665">
        <f t="shared" si="51"/>
        <v>0</v>
      </c>
      <c r="W89" s="1058">
        <f t="shared" si="51"/>
        <v>0</v>
      </c>
      <c r="X89" s="665">
        <f t="shared" si="51"/>
        <v>0</v>
      </c>
      <c r="Y89" s="469">
        <f t="shared" si="51"/>
        <v>0</v>
      </c>
    </row>
    <row r="90" spans="2:25" ht="15" hidden="1" customHeight="1" x14ac:dyDescent="0.25">
      <c r="B90" s="95" t="s">
        <v>105</v>
      </c>
      <c r="C90" s="7" t="s">
        <v>5</v>
      </c>
      <c r="D90" s="11" t="s">
        <v>350</v>
      </c>
      <c r="E90" s="8" t="s">
        <v>6</v>
      </c>
      <c r="F90" s="10"/>
      <c r="G90" s="10"/>
      <c r="H90" s="9" t="s">
        <v>36</v>
      </c>
      <c r="I90" s="10" t="s">
        <v>9</v>
      </c>
      <c r="J90" s="19" t="s">
        <v>10</v>
      </c>
      <c r="K90" s="35" t="s">
        <v>37</v>
      </c>
      <c r="L90" s="35">
        <v>3</v>
      </c>
      <c r="M90" s="36">
        <v>2</v>
      </c>
      <c r="N90" s="36">
        <v>1</v>
      </c>
      <c r="O90" s="36">
        <v>1</v>
      </c>
      <c r="P90" s="23">
        <v>321</v>
      </c>
      <c r="Q90" s="24" t="s">
        <v>17</v>
      </c>
      <c r="R90" s="412">
        <v>11</v>
      </c>
      <c r="S90" s="810">
        <v>42000</v>
      </c>
      <c r="T90" s="810">
        <v>5550</v>
      </c>
      <c r="U90" s="967"/>
      <c r="V90" s="457"/>
      <c r="W90" s="967"/>
      <c r="X90" s="457"/>
      <c r="Y90" s="457"/>
    </row>
    <row r="91" spans="2:25" ht="15" hidden="1" customHeight="1" x14ac:dyDescent="0.25">
      <c r="B91" s="95" t="s">
        <v>105</v>
      </c>
      <c r="C91" s="7" t="s">
        <v>5</v>
      </c>
      <c r="D91" s="11" t="s">
        <v>350</v>
      </c>
      <c r="E91" s="8" t="s">
        <v>6</v>
      </c>
      <c r="F91" s="10"/>
      <c r="G91" s="10"/>
      <c r="H91" s="9" t="s">
        <v>36</v>
      </c>
      <c r="I91" s="10" t="s">
        <v>9</v>
      </c>
      <c r="J91" s="29" t="s">
        <v>10</v>
      </c>
      <c r="K91" s="652" t="s">
        <v>37</v>
      </c>
      <c r="L91" s="652">
        <v>3</v>
      </c>
      <c r="M91" s="698">
        <v>2</v>
      </c>
      <c r="N91" s="698">
        <v>3</v>
      </c>
      <c r="O91" s="698">
        <v>3</v>
      </c>
      <c r="P91" s="694">
        <v>323</v>
      </c>
      <c r="Q91" s="34" t="s">
        <v>26</v>
      </c>
      <c r="R91" s="412">
        <v>11</v>
      </c>
      <c r="S91" s="810"/>
      <c r="T91" s="810"/>
      <c r="U91" s="967"/>
      <c r="V91" s="457"/>
      <c r="W91" s="967"/>
      <c r="X91" s="457"/>
      <c r="Y91" s="457"/>
    </row>
    <row r="92" spans="2:25" ht="15" hidden="1" customHeight="1" x14ac:dyDescent="0.25">
      <c r="B92" s="95" t="s">
        <v>105</v>
      </c>
      <c r="C92" s="7" t="s">
        <v>5</v>
      </c>
      <c r="D92" s="11" t="s">
        <v>350</v>
      </c>
      <c r="E92" s="8" t="s">
        <v>6</v>
      </c>
      <c r="F92" s="10"/>
      <c r="G92" s="10"/>
      <c r="H92" s="9" t="s">
        <v>36</v>
      </c>
      <c r="I92" s="10" t="s">
        <v>9</v>
      </c>
      <c r="J92" s="19" t="s">
        <v>10</v>
      </c>
      <c r="K92" s="35" t="s">
        <v>37</v>
      </c>
      <c r="L92" s="20">
        <v>3</v>
      </c>
      <c r="M92" s="12">
        <v>2</v>
      </c>
      <c r="N92" s="12">
        <v>3</v>
      </c>
      <c r="O92" s="12">
        <v>7</v>
      </c>
      <c r="P92" s="25">
        <v>323</v>
      </c>
      <c r="Q92" s="37" t="s">
        <v>30</v>
      </c>
      <c r="R92" s="412">
        <v>11</v>
      </c>
      <c r="S92" s="810"/>
      <c r="T92" s="810"/>
      <c r="U92" s="967"/>
      <c r="V92" s="457"/>
      <c r="W92" s="967"/>
      <c r="X92" s="457"/>
      <c r="Y92" s="457"/>
    </row>
    <row r="93" spans="2:25" ht="15" hidden="1" customHeight="1" x14ac:dyDescent="0.25">
      <c r="B93" s="95" t="s">
        <v>105</v>
      </c>
      <c r="C93" s="7" t="s">
        <v>5</v>
      </c>
      <c r="D93" s="11" t="s">
        <v>350</v>
      </c>
      <c r="E93" s="8" t="s">
        <v>6</v>
      </c>
      <c r="F93" s="10"/>
      <c r="G93" s="10"/>
      <c r="H93" s="9" t="s">
        <v>36</v>
      </c>
      <c r="I93" s="10" t="s">
        <v>9</v>
      </c>
      <c r="J93" s="19" t="s">
        <v>10</v>
      </c>
      <c r="K93" s="652" t="s">
        <v>37</v>
      </c>
      <c r="L93" s="31">
        <v>3</v>
      </c>
      <c r="M93" s="32">
        <v>2</v>
      </c>
      <c r="N93" s="32">
        <v>3</v>
      </c>
      <c r="O93" s="32">
        <v>9</v>
      </c>
      <c r="P93" s="624">
        <v>323</v>
      </c>
      <c r="Q93" s="70" t="s">
        <v>31</v>
      </c>
      <c r="R93" s="413">
        <v>11</v>
      </c>
      <c r="S93" s="810"/>
      <c r="T93" s="810"/>
      <c r="U93" s="967"/>
      <c r="V93" s="457"/>
      <c r="W93" s="967"/>
      <c r="X93" s="457"/>
      <c r="Y93" s="457"/>
    </row>
    <row r="94" spans="2:25" ht="15" hidden="1" customHeight="1" x14ac:dyDescent="0.25">
      <c r="B94" s="95" t="s">
        <v>105</v>
      </c>
      <c r="C94" s="7" t="s">
        <v>5</v>
      </c>
      <c r="D94" s="11" t="s">
        <v>350</v>
      </c>
      <c r="E94" s="8" t="s">
        <v>6</v>
      </c>
      <c r="F94" s="10"/>
      <c r="G94" s="10"/>
      <c r="H94" s="9" t="s">
        <v>36</v>
      </c>
      <c r="I94" s="10" t="s">
        <v>9</v>
      </c>
      <c r="J94" s="29" t="s">
        <v>10</v>
      </c>
      <c r="K94" s="652" t="s">
        <v>37</v>
      </c>
      <c r="L94" s="31">
        <v>3</v>
      </c>
      <c r="M94" s="32">
        <v>2</v>
      </c>
      <c r="N94" s="32">
        <v>4</v>
      </c>
      <c r="O94" s="32">
        <v>1</v>
      </c>
      <c r="P94" s="624">
        <v>324</v>
      </c>
      <c r="Q94" s="40" t="s">
        <v>47</v>
      </c>
      <c r="R94" s="413">
        <v>11</v>
      </c>
      <c r="S94" s="810"/>
      <c r="T94" s="810"/>
      <c r="U94" s="967"/>
      <c r="V94" s="457"/>
      <c r="W94" s="967"/>
      <c r="X94" s="457"/>
      <c r="Y94" s="457"/>
    </row>
    <row r="95" spans="2:25" ht="15" hidden="1" customHeight="1" x14ac:dyDescent="0.25">
      <c r="B95" s="95" t="s">
        <v>105</v>
      </c>
      <c r="C95" s="7" t="s">
        <v>5</v>
      </c>
      <c r="D95" s="11" t="s">
        <v>350</v>
      </c>
      <c r="E95" s="8" t="s">
        <v>6</v>
      </c>
      <c r="F95" s="10"/>
      <c r="G95" s="10"/>
      <c r="H95" s="9" t="s">
        <v>36</v>
      </c>
      <c r="I95" s="10" t="s">
        <v>9</v>
      </c>
      <c r="J95" s="19" t="s">
        <v>10</v>
      </c>
      <c r="K95" s="35" t="s">
        <v>37</v>
      </c>
      <c r="L95" s="20">
        <v>3</v>
      </c>
      <c r="M95" s="12">
        <v>2</v>
      </c>
      <c r="N95" s="12">
        <v>9</v>
      </c>
      <c r="O95" s="12">
        <v>1</v>
      </c>
      <c r="P95" s="25">
        <v>329</v>
      </c>
      <c r="Q95" s="40" t="s">
        <v>39</v>
      </c>
      <c r="R95" s="412">
        <v>11</v>
      </c>
      <c r="S95" s="810"/>
      <c r="T95" s="810"/>
      <c r="U95" s="967"/>
      <c r="V95" s="457"/>
      <c r="W95" s="967"/>
      <c r="X95" s="457"/>
      <c r="Y95" s="457"/>
    </row>
    <row r="96" spans="2:25" ht="15" hidden="1" customHeight="1" x14ac:dyDescent="0.25">
      <c r="B96" s="95" t="s">
        <v>105</v>
      </c>
      <c r="C96" s="7" t="s">
        <v>5</v>
      </c>
      <c r="D96" s="11" t="s">
        <v>350</v>
      </c>
      <c r="E96" s="8" t="s">
        <v>6</v>
      </c>
      <c r="F96" s="10"/>
      <c r="G96" s="10"/>
      <c r="H96" s="9" t="s">
        <v>36</v>
      </c>
      <c r="I96" s="10" t="s">
        <v>9</v>
      </c>
      <c r="J96" s="19" t="s">
        <v>10</v>
      </c>
      <c r="K96" s="35" t="s">
        <v>37</v>
      </c>
      <c r="L96" s="26">
        <v>3</v>
      </c>
      <c r="M96" s="27">
        <v>2</v>
      </c>
      <c r="N96" s="27">
        <v>9</v>
      </c>
      <c r="O96" s="27">
        <v>4</v>
      </c>
      <c r="P96" s="39">
        <v>329</v>
      </c>
      <c r="Q96" s="24" t="s">
        <v>40</v>
      </c>
      <c r="R96" s="412">
        <v>11</v>
      </c>
      <c r="S96" s="810"/>
      <c r="T96" s="810"/>
      <c r="U96" s="967"/>
      <c r="V96" s="457"/>
      <c r="W96" s="967"/>
      <c r="X96" s="457"/>
      <c r="Y96" s="457"/>
    </row>
    <row r="97" spans="2:25" ht="39.75" customHeight="1" x14ac:dyDescent="0.25">
      <c r="B97" s="95" t="s">
        <v>105</v>
      </c>
      <c r="C97" s="7" t="s">
        <v>5</v>
      </c>
      <c r="D97" s="11" t="s">
        <v>350</v>
      </c>
      <c r="E97" s="8" t="s">
        <v>6</v>
      </c>
      <c r="F97" s="8" t="s">
        <v>7</v>
      </c>
      <c r="G97" s="8" t="s">
        <v>8</v>
      </c>
      <c r="H97" s="9" t="s">
        <v>36</v>
      </c>
      <c r="I97" s="13" t="s">
        <v>9</v>
      </c>
      <c r="J97" s="14" t="s">
        <v>10</v>
      </c>
      <c r="K97" s="15" t="s">
        <v>37</v>
      </c>
      <c r="L97" s="15"/>
      <c r="M97" s="16"/>
      <c r="N97" s="16"/>
      <c r="O97" s="16"/>
      <c r="P97" s="17"/>
      <c r="Q97" s="735" t="s">
        <v>306</v>
      </c>
      <c r="R97" s="892">
        <v>43</v>
      </c>
      <c r="S97" s="665">
        <f>SUM(S98:S104)</f>
        <v>253000</v>
      </c>
      <c r="T97" s="665">
        <f t="shared" ref="T97:Y97" si="52">SUM(T98:T104)</f>
        <v>60294</v>
      </c>
      <c r="U97" s="1018">
        <f t="shared" si="52"/>
        <v>253000</v>
      </c>
      <c r="V97" s="665">
        <f t="shared" si="52"/>
        <v>853000</v>
      </c>
      <c r="W97" s="1058">
        <f t="shared" si="52"/>
        <v>253000</v>
      </c>
      <c r="X97" s="665">
        <f t="shared" si="52"/>
        <v>253000</v>
      </c>
      <c r="Y97" s="469">
        <f t="shared" si="52"/>
        <v>253000</v>
      </c>
    </row>
    <row r="98" spans="2:25" ht="15" customHeight="1" x14ac:dyDescent="0.25">
      <c r="B98" s="95" t="s">
        <v>105</v>
      </c>
      <c r="C98" s="7" t="s">
        <v>5</v>
      </c>
      <c r="D98" s="11" t="s">
        <v>350</v>
      </c>
      <c r="E98" s="8" t="s">
        <v>6</v>
      </c>
      <c r="F98" s="10"/>
      <c r="G98" s="10"/>
      <c r="H98" s="9" t="s">
        <v>36</v>
      </c>
      <c r="I98" s="10" t="s">
        <v>9</v>
      </c>
      <c r="J98" s="29" t="s">
        <v>10</v>
      </c>
      <c r="K98" s="652" t="s">
        <v>37</v>
      </c>
      <c r="L98" s="652">
        <v>3</v>
      </c>
      <c r="M98" s="698">
        <v>2</v>
      </c>
      <c r="N98" s="698">
        <v>1</v>
      </c>
      <c r="O98" s="698">
        <v>1</v>
      </c>
      <c r="P98" s="694">
        <v>321</v>
      </c>
      <c r="Q98" s="34" t="s">
        <v>17</v>
      </c>
      <c r="R98" s="419">
        <v>43</v>
      </c>
      <c r="S98" s="816">
        <f>100000-42000</f>
        <v>58000</v>
      </c>
      <c r="T98" s="816">
        <v>882</v>
      </c>
      <c r="U98" s="969">
        <v>58000</v>
      </c>
      <c r="V98" s="750">
        <v>58000</v>
      </c>
      <c r="W98" s="969">
        <v>58000</v>
      </c>
      <c r="X98" s="750">
        <v>58000</v>
      </c>
      <c r="Y98" s="750">
        <v>58000</v>
      </c>
    </row>
    <row r="99" spans="2:25" ht="15" customHeight="1" x14ac:dyDescent="0.25">
      <c r="B99" s="95" t="s">
        <v>105</v>
      </c>
      <c r="C99" s="7" t="s">
        <v>5</v>
      </c>
      <c r="D99" s="11" t="s">
        <v>350</v>
      </c>
      <c r="E99" s="8" t="s">
        <v>6</v>
      </c>
      <c r="F99" s="10"/>
      <c r="G99" s="10"/>
      <c r="H99" s="9" t="s">
        <v>36</v>
      </c>
      <c r="I99" s="10" t="s">
        <v>9</v>
      </c>
      <c r="J99" s="29" t="s">
        <v>10</v>
      </c>
      <c r="K99" s="652" t="s">
        <v>37</v>
      </c>
      <c r="L99" s="652">
        <v>3</v>
      </c>
      <c r="M99" s="698">
        <v>2</v>
      </c>
      <c r="N99" s="698">
        <v>3</v>
      </c>
      <c r="O99" s="698">
        <v>3</v>
      </c>
      <c r="P99" s="694">
        <v>323</v>
      </c>
      <c r="Q99" s="34" t="s">
        <v>26</v>
      </c>
      <c r="R99" s="419">
        <v>43</v>
      </c>
      <c r="S99" s="816">
        <v>10000</v>
      </c>
      <c r="T99" s="816">
        <v>0</v>
      </c>
      <c r="U99" s="969">
        <v>10000</v>
      </c>
      <c r="V99" s="750">
        <v>10000</v>
      </c>
      <c r="W99" s="969">
        <v>10000</v>
      </c>
      <c r="X99" s="750">
        <v>10000</v>
      </c>
      <c r="Y99" s="750">
        <v>10000</v>
      </c>
    </row>
    <row r="100" spans="2:25" ht="15" customHeight="1" x14ac:dyDescent="0.25">
      <c r="B100" s="95" t="s">
        <v>105</v>
      </c>
      <c r="C100" s="7" t="s">
        <v>5</v>
      </c>
      <c r="D100" s="11" t="s">
        <v>350</v>
      </c>
      <c r="E100" s="8" t="s">
        <v>6</v>
      </c>
      <c r="F100" s="10"/>
      <c r="G100" s="10"/>
      <c r="H100" s="9" t="s">
        <v>36</v>
      </c>
      <c r="I100" s="10" t="s">
        <v>9</v>
      </c>
      <c r="J100" s="29" t="s">
        <v>10</v>
      </c>
      <c r="K100" s="652" t="s">
        <v>37</v>
      </c>
      <c r="L100" s="30">
        <v>3</v>
      </c>
      <c r="M100" s="636">
        <v>2</v>
      </c>
      <c r="N100" s="636">
        <v>3</v>
      </c>
      <c r="O100" s="636">
        <v>7</v>
      </c>
      <c r="P100" s="33">
        <v>323</v>
      </c>
      <c r="Q100" s="70" t="s">
        <v>30</v>
      </c>
      <c r="R100" s="419">
        <v>43</v>
      </c>
      <c r="S100" s="816">
        <v>100000</v>
      </c>
      <c r="T100" s="816">
        <v>46992</v>
      </c>
      <c r="U100" s="969">
        <v>100000</v>
      </c>
      <c r="V100" s="750">
        <v>700000</v>
      </c>
      <c r="W100" s="969">
        <v>100000</v>
      </c>
      <c r="X100" s="750">
        <v>100000</v>
      </c>
      <c r="Y100" s="750">
        <v>100000</v>
      </c>
    </row>
    <row r="101" spans="2:25" ht="15" customHeight="1" x14ac:dyDescent="0.25">
      <c r="B101" s="95" t="s">
        <v>105</v>
      </c>
      <c r="C101" s="7" t="s">
        <v>5</v>
      </c>
      <c r="D101" s="11" t="s">
        <v>350</v>
      </c>
      <c r="E101" s="8" t="s">
        <v>6</v>
      </c>
      <c r="F101" s="10"/>
      <c r="G101" s="10"/>
      <c r="H101" s="9" t="s">
        <v>36</v>
      </c>
      <c r="I101" s="10" t="s">
        <v>9</v>
      </c>
      <c r="J101" s="29" t="s">
        <v>10</v>
      </c>
      <c r="K101" s="652" t="s">
        <v>37</v>
      </c>
      <c r="L101" s="31">
        <v>3</v>
      </c>
      <c r="M101" s="32">
        <v>2</v>
      </c>
      <c r="N101" s="32">
        <v>3</v>
      </c>
      <c r="O101" s="32">
        <v>9</v>
      </c>
      <c r="P101" s="624">
        <v>323</v>
      </c>
      <c r="Q101" s="70" t="s">
        <v>31</v>
      </c>
      <c r="R101" s="419">
        <v>43</v>
      </c>
      <c r="S101" s="816">
        <v>40000</v>
      </c>
      <c r="T101" s="816">
        <v>0</v>
      </c>
      <c r="U101" s="969">
        <v>40000</v>
      </c>
      <c r="V101" s="750">
        <v>40000</v>
      </c>
      <c r="W101" s="969">
        <v>40000</v>
      </c>
      <c r="X101" s="750">
        <v>40000</v>
      </c>
      <c r="Y101" s="750">
        <v>40000</v>
      </c>
    </row>
    <row r="102" spans="2:25" ht="15" customHeight="1" x14ac:dyDescent="0.25">
      <c r="B102" s="95" t="s">
        <v>105</v>
      </c>
      <c r="C102" s="7" t="s">
        <v>5</v>
      </c>
      <c r="D102" s="11" t="s">
        <v>350</v>
      </c>
      <c r="E102" s="8" t="s">
        <v>6</v>
      </c>
      <c r="F102" s="10"/>
      <c r="G102" s="10"/>
      <c r="H102" s="9" t="s">
        <v>36</v>
      </c>
      <c r="I102" s="10" t="s">
        <v>9</v>
      </c>
      <c r="J102" s="29" t="s">
        <v>10</v>
      </c>
      <c r="K102" s="652" t="s">
        <v>37</v>
      </c>
      <c r="L102" s="31">
        <v>3</v>
      </c>
      <c r="M102" s="32">
        <v>2</v>
      </c>
      <c r="N102" s="32">
        <v>4</v>
      </c>
      <c r="O102" s="32">
        <v>1</v>
      </c>
      <c r="P102" s="624">
        <v>324</v>
      </c>
      <c r="Q102" s="40" t="s">
        <v>47</v>
      </c>
      <c r="R102" s="419">
        <v>43</v>
      </c>
      <c r="S102" s="816">
        <v>10000</v>
      </c>
      <c r="T102" s="816">
        <v>0</v>
      </c>
      <c r="U102" s="969">
        <v>10000</v>
      </c>
      <c r="V102" s="750">
        <v>10000</v>
      </c>
      <c r="W102" s="969">
        <v>10000</v>
      </c>
      <c r="X102" s="750">
        <v>10000</v>
      </c>
      <c r="Y102" s="750">
        <v>10000</v>
      </c>
    </row>
    <row r="103" spans="2:25" ht="15" customHeight="1" x14ac:dyDescent="0.25">
      <c r="B103" s="95" t="s">
        <v>105</v>
      </c>
      <c r="C103" s="7" t="s">
        <v>5</v>
      </c>
      <c r="D103" s="11" t="s">
        <v>350</v>
      </c>
      <c r="E103" s="8" t="s">
        <v>6</v>
      </c>
      <c r="F103" s="10"/>
      <c r="G103" s="10"/>
      <c r="H103" s="9" t="s">
        <v>36</v>
      </c>
      <c r="I103" s="10" t="s">
        <v>9</v>
      </c>
      <c r="J103" s="29" t="s">
        <v>10</v>
      </c>
      <c r="K103" s="652" t="s">
        <v>37</v>
      </c>
      <c r="L103" s="30">
        <v>3</v>
      </c>
      <c r="M103" s="636">
        <v>2</v>
      </c>
      <c r="N103" s="636">
        <v>9</v>
      </c>
      <c r="O103" s="636">
        <v>1</v>
      </c>
      <c r="P103" s="33">
        <v>329</v>
      </c>
      <c r="Q103" s="40" t="s">
        <v>39</v>
      </c>
      <c r="R103" s="419">
        <v>43</v>
      </c>
      <c r="S103" s="816">
        <v>10000</v>
      </c>
      <c r="T103" s="816">
        <v>3110</v>
      </c>
      <c r="U103" s="969">
        <v>10000</v>
      </c>
      <c r="V103" s="750">
        <v>10000</v>
      </c>
      <c r="W103" s="969">
        <v>10000</v>
      </c>
      <c r="X103" s="750">
        <v>10000</v>
      </c>
      <c r="Y103" s="750">
        <v>10000</v>
      </c>
    </row>
    <row r="104" spans="2:25" ht="15" customHeight="1" x14ac:dyDescent="0.25">
      <c r="B104" s="95" t="s">
        <v>105</v>
      </c>
      <c r="C104" s="7" t="s">
        <v>5</v>
      </c>
      <c r="D104" s="11" t="s">
        <v>350</v>
      </c>
      <c r="E104" s="8" t="s">
        <v>6</v>
      </c>
      <c r="F104" s="10"/>
      <c r="G104" s="10"/>
      <c r="H104" s="9" t="s">
        <v>36</v>
      </c>
      <c r="I104" s="10" t="s">
        <v>9</v>
      </c>
      <c r="J104" s="29" t="s">
        <v>10</v>
      </c>
      <c r="K104" s="652" t="s">
        <v>37</v>
      </c>
      <c r="L104" s="31">
        <v>3</v>
      </c>
      <c r="M104" s="32">
        <v>2</v>
      </c>
      <c r="N104" s="32">
        <v>9</v>
      </c>
      <c r="O104" s="32">
        <v>4</v>
      </c>
      <c r="P104" s="624">
        <v>329</v>
      </c>
      <c r="Q104" s="34" t="s">
        <v>40</v>
      </c>
      <c r="R104" s="419">
        <v>43</v>
      </c>
      <c r="S104" s="816">
        <v>25000</v>
      </c>
      <c r="T104" s="816">
        <v>9310</v>
      </c>
      <c r="U104" s="969">
        <v>25000</v>
      </c>
      <c r="V104" s="750">
        <v>25000</v>
      </c>
      <c r="W104" s="969">
        <v>25000</v>
      </c>
      <c r="X104" s="750">
        <v>25000</v>
      </c>
      <c r="Y104" s="750">
        <v>25000</v>
      </c>
    </row>
    <row r="105" spans="2:25" ht="15" hidden="1" customHeight="1" x14ac:dyDescent="0.25">
      <c r="B105" s="95" t="s">
        <v>105</v>
      </c>
      <c r="C105" s="7" t="s">
        <v>5</v>
      </c>
      <c r="D105" s="11" t="s">
        <v>235</v>
      </c>
      <c r="E105" s="8" t="s">
        <v>6</v>
      </c>
      <c r="F105" s="8" t="s">
        <v>7</v>
      </c>
      <c r="G105" s="8" t="s">
        <v>8</v>
      </c>
      <c r="H105" s="9" t="s">
        <v>36</v>
      </c>
      <c r="I105" s="13" t="s">
        <v>9</v>
      </c>
      <c r="J105" s="14" t="s">
        <v>10</v>
      </c>
      <c r="K105" s="15" t="s">
        <v>42</v>
      </c>
      <c r="L105" s="15"/>
      <c r="M105" s="16"/>
      <c r="N105" s="16"/>
      <c r="O105" s="16"/>
      <c r="P105" s="17"/>
      <c r="Q105" s="735" t="s">
        <v>267</v>
      </c>
      <c r="R105" s="411">
        <v>11</v>
      </c>
      <c r="S105" s="927">
        <f t="shared" ref="S105:Y105" si="53">SUM(S106:S112)</f>
        <v>0</v>
      </c>
      <c r="T105" s="927">
        <f t="shared" si="53"/>
        <v>0</v>
      </c>
      <c r="U105" s="1020">
        <f t="shared" si="53"/>
        <v>0</v>
      </c>
      <c r="V105" s="927">
        <f t="shared" si="53"/>
        <v>0</v>
      </c>
      <c r="W105" s="1044">
        <f t="shared" si="53"/>
        <v>0</v>
      </c>
      <c r="X105" s="927">
        <f t="shared" si="53"/>
        <v>0</v>
      </c>
      <c r="Y105" s="691">
        <f t="shared" si="53"/>
        <v>0</v>
      </c>
    </row>
    <row r="106" spans="2:25" ht="15" hidden="1" customHeight="1" x14ac:dyDescent="0.25">
      <c r="B106" s="95" t="s">
        <v>105</v>
      </c>
      <c r="C106" s="7" t="s">
        <v>5</v>
      </c>
      <c r="D106" s="11" t="s">
        <v>235</v>
      </c>
      <c r="E106" s="8" t="s">
        <v>6</v>
      </c>
      <c r="F106" s="10"/>
      <c r="G106" s="10"/>
      <c r="H106" s="9" t="s">
        <v>36</v>
      </c>
      <c r="I106" s="13" t="s">
        <v>9</v>
      </c>
      <c r="J106" s="19" t="s">
        <v>10</v>
      </c>
      <c r="K106" s="20" t="s">
        <v>42</v>
      </c>
      <c r="L106" s="21">
        <v>3</v>
      </c>
      <c r="M106" s="22">
        <v>2</v>
      </c>
      <c r="N106" s="22">
        <v>1</v>
      </c>
      <c r="O106" s="22">
        <v>1</v>
      </c>
      <c r="P106" s="23">
        <v>321</v>
      </c>
      <c r="Q106" s="41" t="s">
        <v>17</v>
      </c>
      <c r="R106" s="412">
        <v>11</v>
      </c>
      <c r="S106" s="810"/>
      <c r="T106" s="810"/>
      <c r="U106" s="967"/>
      <c r="V106" s="457"/>
      <c r="W106" s="967"/>
      <c r="X106" s="457"/>
      <c r="Y106" s="457"/>
    </row>
    <row r="107" spans="2:25" ht="15" hidden="1" customHeight="1" x14ac:dyDescent="0.25">
      <c r="B107" s="95" t="s">
        <v>105</v>
      </c>
      <c r="C107" s="7" t="s">
        <v>5</v>
      </c>
      <c r="D107" s="11" t="s">
        <v>235</v>
      </c>
      <c r="E107" s="8" t="s">
        <v>6</v>
      </c>
      <c r="F107" s="10"/>
      <c r="G107" s="10"/>
      <c r="H107" s="9" t="s">
        <v>36</v>
      </c>
      <c r="I107" s="13" t="s">
        <v>9</v>
      </c>
      <c r="J107" s="19" t="s">
        <v>10</v>
      </c>
      <c r="K107" s="20" t="s">
        <v>42</v>
      </c>
      <c r="L107" s="20">
        <v>3</v>
      </c>
      <c r="M107" s="12">
        <v>2</v>
      </c>
      <c r="N107" s="12">
        <v>2</v>
      </c>
      <c r="O107" s="12">
        <v>2</v>
      </c>
      <c r="P107" s="25">
        <v>322</v>
      </c>
      <c r="Q107" s="41" t="s">
        <v>43</v>
      </c>
      <c r="R107" s="412">
        <v>11</v>
      </c>
      <c r="S107" s="810"/>
      <c r="T107" s="810"/>
      <c r="U107" s="967"/>
      <c r="V107" s="457"/>
      <c r="W107" s="967"/>
      <c r="X107" s="457"/>
      <c r="Y107" s="457"/>
    </row>
    <row r="108" spans="2:25" ht="15" hidden="1" customHeight="1" x14ac:dyDescent="0.25">
      <c r="B108" s="95" t="s">
        <v>105</v>
      </c>
      <c r="C108" s="7" t="s">
        <v>5</v>
      </c>
      <c r="D108" s="11" t="s">
        <v>235</v>
      </c>
      <c r="E108" s="8" t="s">
        <v>6</v>
      </c>
      <c r="F108" s="10"/>
      <c r="G108" s="10"/>
      <c r="H108" s="9" t="s">
        <v>36</v>
      </c>
      <c r="I108" s="13" t="s">
        <v>9</v>
      </c>
      <c r="J108" s="19" t="s">
        <v>10</v>
      </c>
      <c r="K108" s="20" t="s">
        <v>42</v>
      </c>
      <c r="L108" s="35">
        <v>3</v>
      </c>
      <c r="M108" s="36">
        <v>2</v>
      </c>
      <c r="N108" s="36">
        <v>3</v>
      </c>
      <c r="O108" s="36">
        <v>3</v>
      </c>
      <c r="P108" s="25">
        <v>323</v>
      </c>
      <c r="Q108" s="42" t="s">
        <v>26</v>
      </c>
      <c r="R108" s="412">
        <v>11</v>
      </c>
      <c r="S108" s="810"/>
      <c r="T108" s="810"/>
      <c r="U108" s="967"/>
      <c r="V108" s="457"/>
      <c r="W108" s="967"/>
      <c r="X108" s="457"/>
      <c r="Y108" s="457"/>
    </row>
    <row r="109" spans="2:25" ht="15" hidden="1" customHeight="1" x14ac:dyDescent="0.25">
      <c r="B109" s="95" t="s">
        <v>105</v>
      </c>
      <c r="C109" s="7" t="s">
        <v>5</v>
      </c>
      <c r="D109" s="11" t="s">
        <v>235</v>
      </c>
      <c r="E109" s="8" t="s">
        <v>6</v>
      </c>
      <c r="F109" s="10"/>
      <c r="G109" s="10"/>
      <c r="H109" s="9" t="s">
        <v>36</v>
      </c>
      <c r="I109" s="13" t="s">
        <v>9</v>
      </c>
      <c r="J109" s="19" t="s">
        <v>10</v>
      </c>
      <c r="K109" s="20" t="s">
        <v>42</v>
      </c>
      <c r="L109" s="20">
        <v>3</v>
      </c>
      <c r="M109" s="12">
        <v>2</v>
      </c>
      <c r="N109" s="12">
        <v>3</v>
      </c>
      <c r="O109" s="12">
        <v>4</v>
      </c>
      <c r="P109" s="25">
        <v>323</v>
      </c>
      <c r="Q109" s="41" t="s">
        <v>44</v>
      </c>
      <c r="R109" s="412">
        <v>11</v>
      </c>
      <c r="S109" s="810"/>
      <c r="T109" s="810"/>
      <c r="U109" s="967"/>
      <c r="V109" s="457"/>
      <c r="W109" s="967"/>
      <c r="X109" s="457"/>
      <c r="Y109" s="457"/>
    </row>
    <row r="110" spans="2:25" ht="15" hidden="1" customHeight="1" x14ac:dyDescent="0.25">
      <c r="B110" s="95" t="s">
        <v>105</v>
      </c>
      <c r="C110" s="7" t="s">
        <v>5</v>
      </c>
      <c r="D110" s="11" t="s">
        <v>235</v>
      </c>
      <c r="E110" s="8" t="s">
        <v>6</v>
      </c>
      <c r="F110" s="10"/>
      <c r="G110" s="10"/>
      <c r="H110" s="9" t="s">
        <v>36</v>
      </c>
      <c r="I110" s="13" t="s">
        <v>9</v>
      </c>
      <c r="J110" s="19" t="s">
        <v>10</v>
      </c>
      <c r="K110" s="20" t="s">
        <v>42</v>
      </c>
      <c r="L110" s="20">
        <v>3</v>
      </c>
      <c r="M110" s="12">
        <v>2</v>
      </c>
      <c r="N110" s="12">
        <v>3</v>
      </c>
      <c r="O110" s="12">
        <v>5</v>
      </c>
      <c r="P110" s="25">
        <v>323</v>
      </c>
      <c r="Q110" s="41" t="s">
        <v>28</v>
      </c>
      <c r="R110" s="412">
        <v>11</v>
      </c>
      <c r="S110" s="810"/>
      <c r="T110" s="810"/>
      <c r="U110" s="967"/>
      <c r="V110" s="457"/>
      <c r="W110" s="967"/>
      <c r="X110" s="457"/>
      <c r="Y110" s="457"/>
    </row>
    <row r="111" spans="2:25" ht="15" hidden="1" customHeight="1" x14ac:dyDescent="0.25">
      <c r="B111" s="95" t="s">
        <v>105</v>
      </c>
      <c r="C111" s="7" t="s">
        <v>5</v>
      </c>
      <c r="D111" s="11" t="s">
        <v>235</v>
      </c>
      <c r="E111" s="8" t="s">
        <v>6</v>
      </c>
      <c r="F111" s="10"/>
      <c r="G111" s="10"/>
      <c r="H111" s="9" t="s">
        <v>36</v>
      </c>
      <c r="I111" s="13" t="s">
        <v>9</v>
      </c>
      <c r="J111" s="19" t="s">
        <v>10</v>
      </c>
      <c r="K111" s="20" t="s">
        <v>42</v>
      </c>
      <c r="L111" s="20">
        <v>3</v>
      </c>
      <c r="M111" s="12">
        <v>2</v>
      </c>
      <c r="N111" s="12">
        <v>3</v>
      </c>
      <c r="O111" s="12">
        <v>7</v>
      </c>
      <c r="P111" s="25">
        <v>323</v>
      </c>
      <c r="Q111" s="37" t="s">
        <v>30</v>
      </c>
      <c r="R111" s="412">
        <v>11</v>
      </c>
      <c r="S111" s="810"/>
      <c r="T111" s="810"/>
      <c r="U111" s="967"/>
      <c r="V111" s="457"/>
      <c r="W111" s="967"/>
      <c r="X111" s="457"/>
      <c r="Y111" s="457"/>
    </row>
    <row r="112" spans="2:25" ht="15" hidden="1" customHeight="1" x14ac:dyDescent="0.25">
      <c r="B112" s="95" t="s">
        <v>105</v>
      </c>
      <c r="C112" s="7" t="s">
        <v>5</v>
      </c>
      <c r="D112" s="11" t="s">
        <v>235</v>
      </c>
      <c r="E112" s="8" t="s">
        <v>6</v>
      </c>
      <c r="F112" s="10"/>
      <c r="G112" s="10"/>
      <c r="H112" s="9" t="s">
        <v>36</v>
      </c>
      <c r="I112" s="13" t="s">
        <v>9</v>
      </c>
      <c r="J112" s="19" t="s">
        <v>10</v>
      </c>
      <c r="K112" s="20" t="s">
        <v>42</v>
      </c>
      <c r="L112" s="26">
        <v>3</v>
      </c>
      <c r="M112" s="27">
        <v>2</v>
      </c>
      <c r="N112" s="27">
        <v>3</v>
      </c>
      <c r="O112" s="27">
        <v>9</v>
      </c>
      <c r="P112" s="39">
        <v>323</v>
      </c>
      <c r="Q112" s="41" t="s">
        <v>45</v>
      </c>
      <c r="R112" s="412">
        <v>11</v>
      </c>
      <c r="S112" s="810"/>
      <c r="T112" s="810"/>
      <c r="U112" s="967"/>
      <c r="V112" s="457"/>
      <c r="W112" s="967"/>
      <c r="X112" s="457"/>
      <c r="Y112" s="457"/>
    </row>
    <row r="113" spans="2:25" ht="15" customHeight="1" x14ac:dyDescent="0.25">
      <c r="B113" s="95" t="s">
        <v>105</v>
      </c>
      <c r="C113" s="7" t="s">
        <v>5</v>
      </c>
      <c r="D113" s="11" t="s">
        <v>235</v>
      </c>
      <c r="E113" s="8" t="s">
        <v>6</v>
      </c>
      <c r="F113" s="8" t="s">
        <v>7</v>
      </c>
      <c r="G113" s="8" t="s">
        <v>8</v>
      </c>
      <c r="H113" s="9" t="s">
        <v>36</v>
      </c>
      <c r="I113" s="13" t="s">
        <v>9</v>
      </c>
      <c r="J113" s="14" t="s">
        <v>10</v>
      </c>
      <c r="K113" s="15" t="s">
        <v>42</v>
      </c>
      <c r="L113" s="15"/>
      <c r="M113" s="16"/>
      <c r="N113" s="16"/>
      <c r="O113" s="16"/>
      <c r="P113" s="17"/>
      <c r="Q113" s="735" t="s">
        <v>267</v>
      </c>
      <c r="R113" s="892">
        <v>43</v>
      </c>
      <c r="S113" s="927">
        <f>SUM(S114:S120)</f>
        <v>7810000</v>
      </c>
      <c r="T113" s="927">
        <f t="shared" ref="T113:Y113" si="54">SUM(T114:T120)</f>
        <v>3759439</v>
      </c>
      <c r="U113" s="1020">
        <f t="shared" si="54"/>
        <v>7760000</v>
      </c>
      <c r="V113" s="927">
        <f t="shared" si="54"/>
        <v>7750000</v>
      </c>
      <c r="W113" s="1044">
        <f t="shared" si="54"/>
        <v>7760000</v>
      </c>
      <c r="X113" s="927">
        <f t="shared" si="54"/>
        <v>7750000</v>
      </c>
      <c r="Y113" s="691">
        <f t="shared" si="54"/>
        <v>6750000</v>
      </c>
    </row>
    <row r="114" spans="2:25" ht="15" customHeight="1" x14ac:dyDescent="0.25">
      <c r="B114" s="95" t="s">
        <v>105</v>
      </c>
      <c r="C114" s="7" t="s">
        <v>5</v>
      </c>
      <c r="D114" s="11" t="s">
        <v>235</v>
      </c>
      <c r="E114" s="8" t="s">
        <v>6</v>
      </c>
      <c r="F114" s="10"/>
      <c r="G114" s="10"/>
      <c r="H114" s="9" t="s">
        <v>36</v>
      </c>
      <c r="I114" s="13" t="s">
        <v>9</v>
      </c>
      <c r="J114" s="29" t="s">
        <v>10</v>
      </c>
      <c r="K114" s="30" t="s">
        <v>42</v>
      </c>
      <c r="L114" s="696">
        <v>3</v>
      </c>
      <c r="M114" s="697">
        <v>2</v>
      </c>
      <c r="N114" s="697">
        <v>1</v>
      </c>
      <c r="O114" s="697">
        <v>1</v>
      </c>
      <c r="P114" s="694">
        <v>321</v>
      </c>
      <c r="Q114" s="42" t="s">
        <v>17</v>
      </c>
      <c r="R114" s="419">
        <v>43</v>
      </c>
      <c r="S114" s="816">
        <v>400000</v>
      </c>
      <c r="T114" s="816">
        <v>274821</v>
      </c>
      <c r="U114" s="969">
        <v>400000</v>
      </c>
      <c r="V114" s="750">
        <v>400000</v>
      </c>
      <c r="W114" s="969">
        <v>400000</v>
      </c>
      <c r="X114" s="750">
        <v>400000</v>
      </c>
      <c r="Y114" s="750">
        <v>400000</v>
      </c>
    </row>
    <row r="115" spans="2:25" ht="15" customHeight="1" x14ac:dyDescent="0.25">
      <c r="B115" s="95" t="s">
        <v>105</v>
      </c>
      <c r="C115" s="7" t="s">
        <v>5</v>
      </c>
      <c r="D115" s="11" t="s">
        <v>235</v>
      </c>
      <c r="E115" s="8" t="s">
        <v>6</v>
      </c>
      <c r="F115" s="10"/>
      <c r="G115" s="10"/>
      <c r="H115" s="9" t="s">
        <v>36</v>
      </c>
      <c r="I115" s="13" t="s">
        <v>9</v>
      </c>
      <c r="J115" s="29" t="s">
        <v>10</v>
      </c>
      <c r="K115" s="30" t="s">
        <v>42</v>
      </c>
      <c r="L115" s="30">
        <v>3</v>
      </c>
      <c r="M115" s="636">
        <v>2</v>
      </c>
      <c r="N115" s="636">
        <v>2</v>
      </c>
      <c r="O115" s="636">
        <v>2</v>
      </c>
      <c r="P115" s="33">
        <v>322</v>
      </c>
      <c r="Q115" s="42" t="s">
        <v>43</v>
      </c>
      <c r="R115" s="419">
        <v>43</v>
      </c>
      <c r="S115" s="816">
        <v>100000</v>
      </c>
      <c r="T115" s="816">
        <v>0</v>
      </c>
      <c r="U115" s="969">
        <v>100000</v>
      </c>
      <c r="V115" s="750">
        <v>90000</v>
      </c>
      <c r="W115" s="969">
        <v>100000</v>
      </c>
      <c r="X115" s="750">
        <v>90000</v>
      </c>
      <c r="Y115" s="750">
        <v>90000</v>
      </c>
    </row>
    <row r="116" spans="2:25" ht="15" customHeight="1" x14ac:dyDescent="0.25">
      <c r="B116" s="95" t="s">
        <v>105</v>
      </c>
      <c r="C116" s="7" t="s">
        <v>5</v>
      </c>
      <c r="D116" s="11" t="s">
        <v>235</v>
      </c>
      <c r="E116" s="8" t="s">
        <v>6</v>
      </c>
      <c r="F116" s="10"/>
      <c r="G116" s="10"/>
      <c r="H116" s="9" t="s">
        <v>36</v>
      </c>
      <c r="I116" s="13" t="s">
        <v>9</v>
      </c>
      <c r="J116" s="29" t="s">
        <v>10</v>
      </c>
      <c r="K116" s="30" t="s">
        <v>42</v>
      </c>
      <c r="L116" s="652">
        <v>3</v>
      </c>
      <c r="M116" s="698">
        <v>2</v>
      </c>
      <c r="N116" s="698">
        <v>3</v>
      </c>
      <c r="O116" s="698">
        <v>3</v>
      </c>
      <c r="P116" s="33">
        <v>323</v>
      </c>
      <c r="Q116" s="42" t="s">
        <v>26</v>
      </c>
      <c r="R116" s="419">
        <v>43</v>
      </c>
      <c r="S116" s="816">
        <v>10000</v>
      </c>
      <c r="T116" s="816">
        <v>0</v>
      </c>
      <c r="U116" s="969">
        <v>10000</v>
      </c>
      <c r="V116" s="750">
        <v>10000</v>
      </c>
      <c r="W116" s="969">
        <v>10000</v>
      </c>
      <c r="X116" s="750">
        <v>10000</v>
      </c>
      <c r="Y116" s="750">
        <v>10000</v>
      </c>
    </row>
    <row r="117" spans="2:25" ht="15" customHeight="1" x14ac:dyDescent="0.25">
      <c r="B117" s="95" t="s">
        <v>105</v>
      </c>
      <c r="C117" s="7" t="s">
        <v>5</v>
      </c>
      <c r="D117" s="11" t="s">
        <v>235</v>
      </c>
      <c r="E117" s="8" t="s">
        <v>6</v>
      </c>
      <c r="F117" s="10"/>
      <c r="G117" s="10"/>
      <c r="H117" s="9" t="s">
        <v>36</v>
      </c>
      <c r="I117" s="13" t="s">
        <v>9</v>
      </c>
      <c r="J117" s="29" t="s">
        <v>10</v>
      </c>
      <c r="K117" s="30" t="s">
        <v>42</v>
      </c>
      <c r="L117" s="30">
        <v>3</v>
      </c>
      <c r="M117" s="636">
        <v>2</v>
      </c>
      <c r="N117" s="636">
        <v>3</v>
      </c>
      <c r="O117" s="636">
        <v>4</v>
      </c>
      <c r="P117" s="33">
        <v>323</v>
      </c>
      <c r="Q117" s="42" t="s">
        <v>44</v>
      </c>
      <c r="R117" s="419">
        <v>43</v>
      </c>
      <c r="S117" s="816">
        <v>7000000</v>
      </c>
      <c r="T117" s="816">
        <v>3464751</v>
      </c>
      <c r="U117" s="969">
        <v>7000000</v>
      </c>
      <c r="V117" s="750">
        <v>7000000</v>
      </c>
      <c r="W117" s="969">
        <v>7000000</v>
      </c>
      <c r="X117" s="750">
        <v>7000000</v>
      </c>
      <c r="Y117" s="750">
        <v>6000000</v>
      </c>
    </row>
    <row r="118" spans="2:25" ht="15" customHeight="1" x14ac:dyDescent="0.25">
      <c r="B118" s="95" t="s">
        <v>105</v>
      </c>
      <c r="C118" s="7" t="s">
        <v>5</v>
      </c>
      <c r="D118" s="11" t="s">
        <v>235</v>
      </c>
      <c r="E118" s="8" t="s">
        <v>6</v>
      </c>
      <c r="F118" s="10"/>
      <c r="G118" s="10"/>
      <c r="H118" s="9" t="s">
        <v>36</v>
      </c>
      <c r="I118" s="13" t="s">
        <v>9</v>
      </c>
      <c r="J118" s="29" t="s">
        <v>10</v>
      </c>
      <c r="K118" s="30" t="s">
        <v>42</v>
      </c>
      <c r="L118" s="30">
        <v>3</v>
      </c>
      <c r="M118" s="636">
        <v>2</v>
      </c>
      <c r="N118" s="636">
        <v>3</v>
      </c>
      <c r="O118" s="636">
        <v>5</v>
      </c>
      <c r="P118" s="33">
        <v>323</v>
      </c>
      <c r="Q118" s="42" t="s">
        <v>28</v>
      </c>
      <c r="R118" s="419">
        <v>43</v>
      </c>
      <c r="S118" s="816">
        <v>100000</v>
      </c>
      <c r="T118" s="816">
        <v>190</v>
      </c>
      <c r="U118" s="969">
        <v>50000</v>
      </c>
      <c r="V118" s="750">
        <v>50000</v>
      </c>
      <c r="W118" s="969">
        <v>50000</v>
      </c>
      <c r="X118" s="750">
        <v>50000</v>
      </c>
      <c r="Y118" s="750">
        <v>50000</v>
      </c>
    </row>
    <row r="119" spans="2:25" ht="15" customHeight="1" x14ac:dyDescent="0.25">
      <c r="B119" s="95" t="s">
        <v>105</v>
      </c>
      <c r="C119" s="7" t="s">
        <v>5</v>
      </c>
      <c r="D119" s="11" t="s">
        <v>235</v>
      </c>
      <c r="E119" s="8" t="s">
        <v>6</v>
      </c>
      <c r="F119" s="10"/>
      <c r="G119" s="10"/>
      <c r="H119" s="9" t="s">
        <v>36</v>
      </c>
      <c r="I119" s="13" t="s">
        <v>9</v>
      </c>
      <c r="J119" s="29" t="s">
        <v>10</v>
      </c>
      <c r="K119" s="30" t="s">
        <v>42</v>
      </c>
      <c r="L119" s="30">
        <v>3</v>
      </c>
      <c r="M119" s="636">
        <v>2</v>
      </c>
      <c r="N119" s="636">
        <v>3</v>
      </c>
      <c r="O119" s="636">
        <v>7</v>
      </c>
      <c r="P119" s="33">
        <v>323</v>
      </c>
      <c r="Q119" s="70" t="s">
        <v>30</v>
      </c>
      <c r="R119" s="419">
        <v>43</v>
      </c>
      <c r="S119" s="816">
        <v>100000</v>
      </c>
      <c r="T119" s="816">
        <v>15752</v>
      </c>
      <c r="U119" s="969">
        <v>100000</v>
      </c>
      <c r="V119" s="750">
        <v>100000</v>
      </c>
      <c r="W119" s="969">
        <v>100000</v>
      </c>
      <c r="X119" s="750">
        <v>100000</v>
      </c>
      <c r="Y119" s="750">
        <v>100000</v>
      </c>
    </row>
    <row r="120" spans="2:25" ht="15" customHeight="1" x14ac:dyDescent="0.25">
      <c r="B120" s="95" t="s">
        <v>105</v>
      </c>
      <c r="C120" s="7" t="s">
        <v>5</v>
      </c>
      <c r="D120" s="11" t="s">
        <v>235</v>
      </c>
      <c r="E120" s="8" t="s">
        <v>6</v>
      </c>
      <c r="F120" s="10"/>
      <c r="G120" s="10"/>
      <c r="H120" s="9" t="s">
        <v>36</v>
      </c>
      <c r="I120" s="13" t="s">
        <v>9</v>
      </c>
      <c r="J120" s="29" t="s">
        <v>10</v>
      </c>
      <c r="K120" s="30" t="s">
        <v>42</v>
      </c>
      <c r="L120" s="31">
        <v>3</v>
      </c>
      <c r="M120" s="32">
        <v>2</v>
      </c>
      <c r="N120" s="32">
        <v>3</v>
      </c>
      <c r="O120" s="32">
        <v>9</v>
      </c>
      <c r="P120" s="624">
        <v>323</v>
      </c>
      <c r="Q120" s="42" t="s">
        <v>45</v>
      </c>
      <c r="R120" s="419">
        <v>43</v>
      </c>
      <c r="S120" s="816">
        <v>100000</v>
      </c>
      <c r="T120" s="816">
        <v>3925</v>
      </c>
      <c r="U120" s="969">
        <v>100000</v>
      </c>
      <c r="V120" s="750">
        <v>100000</v>
      </c>
      <c r="W120" s="969">
        <v>100000</v>
      </c>
      <c r="X120" s="750">
        <v>100000</v>
      </c>
      <c r="Y120" s="750">
        <v>100000</v>
      </c>
    </row>
    <row r="121" spans="2:25" ht="25.5" customHeight="1" x14ac:dyDescent="0.25">
      <c r="B121" s="95" t="s">
        <v>105</v>
      </c>
      <c r="C121" s="7" t="s">
        <v>5</v>
      </c>
      <c r="D121" s="11" t="s">
        <v>351</v>
      </c>
      <c r="E121" s="8" t="s">
        <v>6</v>
      </c>
      <c r="F121" s="8" t="s">
        <v>7</v>
      </c>
      <c r="G121" s="8" t="s">
        <v>8</v>
      </c>
      <c r="H121" s="9" t="s">
        <v>41</v>
      </c>
      <c r="I121" s="10" t="s">
        <v>46</v>
      </c>
      <c r="J121" s="14" t="s">
        <v>10</v>
      </c>
      <c r="K121" s="15" t="s">
        <v>57</v>
      </c>
      <c r="L121" s="15"/>
      <c r="M121" s="16"/>
      <c r="N121" s="16"/>
      <c r="O121" s="16"/>
      <c r="P121" s="17"/>
      <c r="Q121" s="18" t="s">
        <v>58</v>
      </c>
      <c r="R121" s="411">
        <v>11</v>
      </c>
      <c r="S121" s="665">
        <f>SUM(S122:S128)</f>
        <v>220000</v>
      </c>
      <c r="T121" s="665">
        <f t="shared" ref="T121:Y121" si="55">SUM(T122:T128)</f>
        <v>87020</v>
      </c>
      <c r="U121" s="1018">
        <f t="shared" si="55"/>
        <v>1150000</v>
      </c>
      <c r="V121" s="665">
        <f t="shared" si="55"/>
        <v>520000</v>
      </c>
      <c r="W121" s="1058">
        <f t="shared" si="55"/>
        <v>620000</v>
      </c>
      <c r="X121" s="665">
        <f t="shared" si="55"/>
        <v>520000</v>
      </c>
      <c r="Y121" s="469">
        <f t="shared" si="55"/>
        <v>520000</v>
      </c>
    </row>
    <row r="122" spans="2:25" ht="15" customHeight="1" x14ac:dyDescent="0.25">
      <c r="B122" s="95" t="s">
        <v>105</v>
      </c>
      <c r="C122" s="7" t="s">
        <v>5</v>
      </c>
      <c r="D122" s="11" t="s">
        <v>351</v>
      </c>
      <c r="E122" s="8" t="s">
        <v>6</v>
      </c>
      <c r="F122" s="10"/>
      <c r="G122" s="10"/>
      <c r="H122" s="9" t="s">
        <v>41</v>
      </c>
      <c r="I122" s="10" t="s">
        <v>46</v>
      </c>
      <c r="J122" s="19" t="s">
        <v>10</v>
      </c>
      <c r="K122" s="20" t="s">
        <v>57</v>
      </c>
      <c r="L122" s="35">
        <v>3</v>
      </c>
      <c r="M122" s="36">
        <v>2</v>
      </c>
      <c r="N122" s="36">
        <v>1</v>
      </c>
      <c r="O122" s="36">
        <v>1</v>
      </c>
      <c r="P122" s="23">
        <v>321</v>
      </c>
      <c r="Q122" s="61" t="s">
        <v>17</v>
      </c>
      <c r="R122" s="412">
        <v>11</v>
      </c>
      <c r="S122" s="810">
        <v>120000</v>
      </c>
      <c r="T122" s="810">
        <v>87020</v>
      </c>
      <c r="U122" s="967">
        <v>120000</v>
      </c>
      <c r="V122" s="457">
        <v>220000</v>
      </c>
      <c r="W122" s="967">
        <v>120000</v>
      </c>
      <c r="X122" s="457">
        <v>220000</v>
      </c>
      <c r="Y122" s="457">
        <v>220000</v>
      </c>
    </row>
    <row r="123" spans="2:25" ht="15" hidden="1" customHeight="1" x14ac:dyDescent="0.25">
      <c r="B123" s="95" t="s">
        <v>105</v>
      </c>
      <c r="C123" s="7" t="s">
        <v>5</v>
      </c>
      <c r="D123" s="11" t="s">
        <v>351</v>
      </c>
      <c r="E123" s="8" t="s">
        <v>6</v>
      </c>
      <c r="F123" s="10"/>
      <c r="G123" s="10"/>
      <c r="H123" s="9" t="s">
        <v>41</v>
      </c>
      <c r="I123" s="10" t="s">
        <v>46</v>
      </c>
      <c r="J123" s="19" t="s">
        <v>10</v>
      </c>
      <c r="K123" s="20" t="s">
        <v>57</v>
      </c>
      <c r="L123" s="20">
        <v>3</v>
      </c>
      <c r="M123" s="12">
        <v>2</v>
      </c>
      <c r="N123" s="12">
        <v>3</v>
      </c>
      <c r="O123" s="12">
        <v>3</v>
      </c>
      <c r="P123" s="25">
        <v>323</v>
      </c>
      <c r="Q123" s="814" t="s">
        <v>59</v>
      </c>
      <c r="R123" s="412">
        <v>11</v>
      </c>
      <c r="S123" s="810"/>
      <c r="T123" s="810"/>
      <c r="U123" s="967"/>
      <c r="V123" s="457"/>
      <c r="W123" s="967"/>
      <c r="X123" s="457"/>
      <c r="Y123" s="457"/>
    </row>
    <row r="124" spans="2:25" ht="15" customHeight="1" x14ac:dyDescent="0.25">
      <c r="B124" s="95" t="s">
        <v>105</v>
      </c>
      <c r="C124" s="7" t="s">
        <v>5</v>
      </c>
      <c r="D124" s="11" t="s">
        <v>351</v>
      </c>
      <c r="E124" s="8" t="s">
        <v>6</v>
      </c>
      <c r="F124" s="10"/>
      <c r="G124" s="10"/>
      <c r="H124" s="9" t="s">
        <v>41</v>
      </c>
      <c r="I124" s="10" t="s">
        <v>46</v>
      </c>
      <c r="J124" s="19" t="s">
        <v>10</v>
      </c>
      <c r="K124" s="20" t="s">
        <v>57</v>
      </c>
      <c r="L124" s="20">
        <v>3</v>
      </c>
      <c r="M124" s="12">
        <v>2</v>
      </c>
      <c r="N124" s="12">
        <v>3</v>
      </c>
      <c r="O124" s="12">
        <v>7</v>
      </c>
      <c r="P124" s="25">
        <v>323</v>
      </c>
      <c r="Q124" s="37" t="s">
        <v>30</v>
      </c>
      <c r="R124" s="412">
        <v>11</v>
      </c>
      <c r="S124" s="810"/>
      <c r="T124" s="810"/>
      <c r="U124" s="967">
        <v>100000</v>
      </c>
      <c r="V124" s="457">
        <v>100000</v>
      </c>
      <c r="W124" s="967">
        <v>100000</v>
      </c>
      <c r="X124" s="457">
        <v>100000</v>
      </c>
      <c r="Y124" s="457">
        <v>100000</v>
      </c>
    </row>
    <row r="125" spans="2:25" ht="15" customHeight="1" x14ac:dyDescent="0.25">
      <c r="B125" s="95" t="s">
        <v>105</v>
      </c>
      <c r="C125" s="7" t="s">
        <v>5</v>
      </c>
      <c r="D125" s="11" t="s">
        <v>351</v>
      </c>
      <c r="E125" s="8" t="s">
        <v>6</v>
      </c>
      <c r="F125" s="10"/>
      <c r="G125" s="10"/>
      <c r="H125" s="9" t="s">
        <v>41</v>
      </c>
      <c r="I125" s="10" t="s">
        <v>46</v>
      </c>
      <c r="J125" s="19" t="s">
        <v>10</v>
      </c>
      <c r="K125" s="20" t="s">
        <v>57</v>
      </c>
      <c r="L125" s="20">
        <v>3</v>
      </c>
      <c r="M125" s="12">
        <v>2</v>
      </c>
      <c r="N125" s="12">
        <v>3</v>
      </c>
      <c r="O125" s="12">
        <v>9</v>
      </c>
      <c r="P125" s="25">
        <v>323</v>
      </c>
      <c r="Q125" s="61" t="s">
        <v>45</v>
      </c>
      <c r="R125" s="412">
        <v>11</v>
      </c>
      <c r="S125" s="810">
        <v>10000</v>
      </c>
      <c r="T125" s="810">
        <v>0</v>
      </c>
      <c r="U125" s="967">
        <v>10000</v>
      </c>
      <c r="V125" s="457">
        <v>10000</v>
      </c>
      <c r="W125" s="967">
        <v>10000</v>
      </c>
      <c r="X125" s="457">
        <v>10000</v>
      </c>
      <c r="Y125" s="457">
        <v>10000</v>
      </c>
    </row>
    <row r="126" spans="2:25" ht="15" customHeight="1" x14ac:dyDescent="0.25">
      <c r="B126" s="454" t="s">
        <v>105</v>
      </c>
      <c r="C126" s="7" t="s">
        <v>5</v>
      </c>
      <c r="D126" s="11" t="s">
        <v>351</v>
      </c>
      <c r="E126" s="8" t="s">
        <v>6</v>
      </c>
      <c r="F126" s="10"/>
      <c r="G126" s="10"/>
      <c r="H126" s="9" t="s">
        <v>41</v>
      </c>
      <c r="I126" s="10" t="s">
        <v>46</v>
      </c>
      <c r="J126" s="29" t="s">
        <v>10</v>
      </c>
      <c r="K126" s="30" t="s">
        <v>57</v>
      </c>
      <c r="L126" s="30">
        <v>3</v>
      </c>
      <c r="M126" s="636">
        <v>2</v>
      </c>
      <c r="N126" s="636">
        <v>4</v>
      </c>
      <c r="O126" s="636">
        <v>1</v>
      </c>
      <c r="P126" s="33">
        <v>324</v>
      </c>
      <c r="Q126" s="980" t="s">
        <v>47</v>
      </c>
      <c r="R126" s="981">
        <v>11</v>
      </c>
      <c r="S126" s="982">
        <v>10000</v>
      </c>
      <c r="T126" s="982">
        <v>0</v>
      </c>
      <c r="U126" s="1021">
        <v>10000</v>
      </c>
      <c r="V126" s="982">
        <v>10000</v>
      </c>
      <c r="W126" s="1021">
        <v>10000</v>
      </c>
      <c r="X126" s="982">
        <v>10000</v>
      </c>
      <c r="Y126" s="982">
        <v>10000</v>
      </c>
    </row>
    <row r="127" spans="2:25" ht="15" customHeight="1" x14ac:dyDescent="0.25">
      <c r="B127" s="95" t="s">
        <v>105</v>
      </c>
      <c r="C127" s="7" t="s">
        <v>5</v>
      </c>
      <c r="D127" s="11" t="s">
        <v>351</v>
      </c>
      <c r="E127" s="8" t="s">
        <v>6</v>
      </c>
      <c r="F127" s="10"/>
      <c r="G127" s="10"/>
      <c r="H127" s="9" t="s">
        <v>41</v>
      </c>
      <c r="I127" s="10" t="s">
        <v>46</v>
      </c>
      <c r="J127" s="29" t="s">
        <v>10</v>
      </c>
      <c r="K127" s="30" t="s">
        <v>57</v>
      </c>
      <c r="L127" s="30">
        <v>3</v>
      </c>
      <c r="M127" s="636">
        <v>6</v>
      </c>
      <c r="N127" s="636">
        <v>3</v>
      </c>
      <c r="O127" s="636">
        <v>1</v>
      </c>
      <c r="P127" s="33">
        <v>363</v>
      </c>
      <c r="Q127" s="983" t="s">
        <v>60</v>
      </c>
      <c r="R127" s="981">
        <v>11</v>
      </c>
      <c r="S127" s="982"/>
      <c r="T127" s="982"/>
      <c r="U127" s="1021">
        <f>1000000-170000</f>
        <v>830000</v>
      </c>
      <c r="V127" s="982">
        <v>100000</v>
      </c>
      <c r="W127" s="1021">
        <f>1000000-700000</f>
        <v>300000</v>
      </c>
      <c r="X127" s="982">
        <v>100000</v>
      </c>
      <c r="Y127" s="982">
        <v>100000</v>
      </c>
    </row>
    <row r="128" spans="2:25" ht="15" customHeight="1" x14ac:dyDescent="0.25">
      <c r="B128" s="95" t="s">
        <v>105</v>
      </c>
      <c r="C128" s="7" t="s">
        <v>5</v>
      </c>
      <c r="D128" s="11" t="s">
        <v>351</v>
      </c>
      <c r="E128" s="8" t="s">
        <v>6</v>
      </c>
      <c r="F128" s="10"/>
      <c r="G128" s="10"/>
      <c r="H128" s="9" t="s">
        <v>41</v>
      </c>
      <c r="I128" s="10" t="s">
        <v>46</v>
      </c>
      <c r="J128" s="29" t="s">
        <v>10</v>
      </c>
      <c r="K128" s="30" t="s">
        <v>57</v>
      </c>
      <c r="L128" s="31">
        <v>3</v>
      </c>
      <c r="M128" s="32">
        <v>8</v>
      </c>
      <c r="N128" s="32">
        <v>1</v>
      </c>
      <c r="O128" s="32">
        <v>1</v>
      </c>
      <c r="P128" s="624">
        <v>381</v>
      </c>
      <c r="Q128" s="983" t="s">
        <v>61</v>
      </c>
      <c r="R128" s="981">
        <v>11</v>
      </c>
      <c r="S128" s="982">
        <v>80000</v>
      </c>
      <c r="T128" s="982">
        <v>0</v>
      </c>
      <c r="U128" s="1021">
        <v>80000</v>
      </c>
      <c r="V128" s="982">
        <v>80000</v>
      </c>
      <c r="W128" s="1021">
        <v>80000</v>
      </c>
      <c r="X128" s="982">
        <v>80000</v>
      </c>
      <c r="Y128" s="982">
        <v>80000</v>
      </c>
    </row>
    <row r="129" spans="2:25" ht="25.5" customHeight="1" x14ac:dyDescent="0.25">
      <c r="B129" s="95" t="s">
        <v>105</v>
      </c>
      <c r="C129" s="7" t="s">
        <v>5</v>
      </c>
      <c r="D129" s="11" t="s">
        <v>351</v>
      </c>
      <c r="E129" s="8" t="s">
        <v>6</v>
      </c>
      <c r="F129" s="8" t="s">
        <v>7</v>
      </c>
      <c r="G129" s="8" t="s">
        <v>8</v>
      </c>
      <c r="H129" s="9" t="s">
        <v>41</v>
      </c>
      <c r="I129" s="10" t="s">
        <v>46</v>
      </c>
      <c r="J129" s="14" t="s">
        <v>10</v>
      </c>
      <c r="K129" s="15" t="s">
        <v>57</v>
      </c>
      <c r="L129" s="15"/>
      <c r="M129" s="16"/>
      <c r="N129" s="16"/>
      <c r="O129" s="16"/>
      <c r="P129" s="17"/>
      <c r="Q129" s="18" t="s">
        <v>58</v>
      </c>
      <c r="R129" s="892">
        <v>43</v>
      </c>
      <c r="S129" s="665">
        <f>SUM(S130:S132)</f>
        <v>3200000</v>
      </c>
      <c r="T129" s="665">
        <f t="shared" ref="T129:Y129" si="56">SUM(T130:T132)</f>
        <v>2071815</v>
      </c>
      <c r="U129" s="1018">
        <f t="shared" si="56"/>
        <v>3100000</v>
      </c>
      <c r="V129" s="665">
        <f t="shared" si="56"/>
        <v>3110000</v>
      </c>
      <c r="W129" s="1058">
        <f t="shared" si="56"/>
        <v>3100000</v>
      </c>
      <c r="X129" s="665">
        <f t="shared" si="56"/>
        <v>3110000</v>
      </c>
      <c r="Y129" s="469">
        <f t="shared" si="56"/>
        <v>3110000</v>
      </c>
    </row>
    <row r="130" spans="2:25" ht="15" customHeight="1" x14ac:dyDescent="0.25">
      <c r="B130" s="95" t="s">
        <v>105</v>
      </c>
      <c r="C130" s="7" t="s">
        <v>5</v>
      </c>
      <c r="D130" s="11" t="s">
        <v>351</v>
      </c>
      <c r="E130" s="8" t="s">
        <v>6</v>
      </c>
      <c r="F130" s="10"/>
      <c r="G130" s="10"/>
      <c r="H130" s="9" t="s">
        <v>41</v>
      </c>
      <c r="I130" s="10" t="s">
        <v>46</v>
      </c>
      <c r="J130" s="29" t="s">
        <v>10</v>
      </c>
      <c r="K130" s="30" t="s">
        <v>57</v>
      </c>
      <c r="L130" s="30">
        <v>3</v>
      </c>
      <c r="M130" s="636">
        <v>2</v>
      </c>
      <c r="N130" s="636">
        <v>3</v>
      </c>
      <c r="O130" s="636">
        <v>7</v>
      </c>
      <c r="P130" s="33">
        <v>323</v>
      </c>
      <c r="Q130" s="70" t="s">
        <v>30</v>
      </c>
      <c r="R130" s="419">
        <v>43</v>
      </c>
      <c r="S130" s="810">
        <v>200000</v>
      </c>
      <c r="T130" s="810">
        <v>23996</v>
      </c>
      <c r="U130" s="967">
        <v>100000</v>
      </c>
      <c r="V130" s="457">
        <v>100000</v>
      </c>
      <c r="W130" s="967">
        <v>100000</v>
      </c>
      <c r="X130" s="457">
        <v>100000</v>
      </c>
      <c r="Y130" s="457">
        <v>100000</v>
      </c>
    </row>
    <row r="131" spans="2:25" ht="15" customHeight="1" x14ac:dyDescent="0.25">
      <c r="B131" s="95" t="s">
        <v>105</v>
      </c>
      <c r="C131" s="7" t="s">
        <v>5</v>
      </c>
      <c r="D131" s="11" t="s">
        <v>351</v>
      </c>
      <c r="E131" s="8" t="s">
        <v>6</v>
      </c>
      <c r="F131" s="10"/>
      <c r="G131" s="10"/>
      <c r="H131" s="9" t="s">
        <v>41</v>
      </c>
      <c r="I131" s="10" t="s">
        <v>46</v>
      </c>
      <c r="J131" s="813" t="s">
        <v>10</v>
      </c>
      <c r="K131" s="732" t="s">
        <v>57</v>
      </c>
      <c r="L131" s="732">
        <v>3</v>
      </c>
      <c r="M131" s="733">
        <v>2</v>
      </c>
      <c r="N131" s="733">
        <v>3</v>
      </c>
      <c r="O131" s="733">
        <v>9</v>
      </c>
      <c r="P131" s="649">
        <v>323</v>
      </c>
      <c r="Q131" s="817" t="s">
        <v>45</v>
      </c>
      <c r="R131" s="419">
        <v>43</v>
      </c>
      <c r="S131" s="810"/>
      <c r="T131" s="810">
        <v>27625</v>
      </c>
      <c r="U131" s="967"/>
      <c r="V131" s="457">
        <v>10000</v>
      </c>
      <c r="W131" s="967"/>
      <c r="X131" s="457">
        <v>10000</v>
      </c>
      <c r="Y131" s="457">
        <v>10000</v>
      </c>
    </row>
    <row r="132" spans="2:25" ht="15" customHeight="1" x14ac:dyDescent="0.25">
      <c r="B132" s="95" t="s">
        <v>105</v>
      </c>
      <c r="C132" s="7" t="s">
        <v>5</v>
      </c>
      <c r="D132" s="11" t="s">
        <v>351</v>
      </c>
      <c r="E132" s="8" t="s">
        <v>6</v>
      </c>
      <c r="F132" s="10"/>
      <c r="G132" s="10"/>
      <c r="H132" s="9" t="s">
        <v>41</v>
      </c>
      <c r="I132" s="10" t="s">
        <v>46</v>
      </c>
      <c r="J132" s="29" t="s">
        <v>10</v>
      </c>
      <c r="K132" s="30" t="s">
        <v>57</v>
      </c>
      <c r="L132" s="30">
        <v>3</v>
      </c>
      <c r="M132" s="636">
        <v>6</v>
      </c>
      <c r="N132" s="636">
        <v>3</v>
      </c>
      <c r="O132" s="636">
        <v>1</v>
      </c>
      <c r="P132" s="33">
        <v>363</v>
      </c>
      <c r="Q132" s="658" t="s">
        <v>60</v>
      </c>
      <c r="R132" s="419">
        <v>43</v>
      </c>
      <c r="S132" s="810">
        <v>3000000</v>
      </c>
      <c r="T132" s="810">
        <v>2020194</v>
      </c>
      <c r="U132" s="967">
        <v>3000000</v>
      </c>
      <c r="V132" s="457">
        <v>3000000</v>
      </c>
      <c r="W132" s="967">
        <v>3000000</v>
      </c>
      <c r="X132" s="457">
        <v>3000000</v>
      </c>
      <c r="Y132" s="457">
        <v>3000000</v>
      </c>
    </row>
    <row r="133" spans="2:25" ht="15" customHeight="1" x14ac:dyDescent="0.25">
      <c r="B133" s="95" t="s">
        <v>105</v>
      </c>
      <c r="C133" s="7" t="s">
        <v>5</v>
      </c>
      <c r="D133" s="11" t="s">
        <v>146</v>
      </c>
      <c r="E133" s="8" t="s">
        <v>6</v>
      </c>
      <c r="F133" s="8" t="s">
        <v>7</v>
      </c>
      <c r="G133" s="8" t="s">
        <v>8</v>
      </c>
      <c r="H133" s="9" t="s">
        <v>41</v>
      </c>
      <c r="I133" s="13" t="s">
        <v>46</v>
      </c>
      <c r="J133" s="14" t="s">
        <v>10</v>
      </c>
      <c r="K133" s="15" t="s">
        <v>74</v>
      </c>
      <c r="L133" s="15"/>
      <c r="M133" s="16"/>
      <c r="N133" s="16"/>
      <c r="O133" s="16"/>
      <c r="P133" s="17"/>
      <c r="Q133" s="18" t="s">
        <v>75</v>
      </c>
      <c r="R133" s="411">
        <v>11</v>
      </c>
      <c r="S133" s="665">
        <f t="shared" ref="S133:Y133" si="57">SUM(S134:S138)</f>
        <v>2000000</v>
      </c>
      <c r="T133" s="665">
        <f t="shared" si="57"/>
        <v>1496799</v>
      </c>
      <c r="U133" s="1018">
        <f t="shared" si="57"/>
        <v>2300000</v>
      </c>
      <c r="V133" s="665">
        <f t="shared" si="57"/>
        <v>2400000</v>
      </c>
      <c r="W133" s="1058">
        <f t="shared" si="57"/>
        <v>2300000</v>
      </c>
      <c r="X133" s="665">
        <f t="shared" si="57"/>
        <v>2400000</v>
      </c>
      <c r="Y133" s="469">
        <f t="shared" si="57"/>
        <v>2400000</v>
      </c>
    </row>
    <row r="134" spans="2:25" ht="15" customHeight="1" x14ac:dyDescent="0.25">
      <c r="B134" s="95" t="s">
        <v>105</v>
      </c>
      <c r="C134" s="7" t="s">
        <v>5</v>
      </c>
      <c r="D134" s="11" t="s">
        <v>146</v>
      </c>
      <c r="E134" s="8" t="s">
        <v>6</v>
      </c>
      <c r="F134" s="10"/>
      <c r="G134" s="10"/>
      <c r="H134" s="9" t="s">
        <v>41</v>
      </c>
      <c r="I134" s="13" t="s">
        <v>46</v>
      </c>
      <c r="J134" s="19" t="s">
        <v>10</v>
      </c>
      <c r="K134" s="20" t="s">
        <v>74</v>
      </c>
      <c r="L134" s="35">
        <v>3</v>
      </c>
      <c r="M134" s="36">
        <v>2</v>
      </c>
      <c r="N134" s="36">
        <v>2</v>
      </c>
      <c r="O134" s="36">
        <v>3</v>
      </c>
      <c r="P134" s="23">
        <v>322</v>
      </c>
      <c r="Q134" s="24" t="s">
        <v>76</v>
      </c>
      <c r="R134" s="412">
        <v>11</v>
      </c>
      <c r="S134" s="807">
        <v>500000</v>
      </c>
      <c r="T134" s="807">
        <v>505276</v>
      </c>
      <c r="U134" s="1022">
        <v>600000</v>
      </c>
      <c r="V134" s="807">
        <v>600000</v>
      </c>
      <c r="W134" s="1077">
        <v>600000</v>
      </c>
      <c r="X134" s="807">
        <v>600000</v>
      </c>
      <c r="Y134" s="940">
        <v>600000</v>
      </c>
    </row>
    <row r="135" spans="2:25" ht="15" customHeight="1" x14ac:dyDescent="0.25">
      <c r="B135" s="95" t="s">
        <v>105</v>
      </c>
      <c r="C135" s="7" t="s">
        <v>5</v>
      </c>
      <c r="D135" s="11" t="s">
        <v>146</v>
      </c>
      <c r="E135" s="8" t="s">
        <v>6</v>
      </c>
      <c r="F135" s="10"/>
      <c r="G135" s="10"/>
      <c r="H135" s="9" t="s">
        <v>41</v>
      </c>
      <c r="I135" s="13" t="s">
        <v>46</v>
      </c>
      <c r="J135" s="19" t="s">
        <v>10</v>
      </c>
      <c r="K135" s="20" t="s">
        <v>74</v>
      </c>
      <c r="L135" s="20">
        <v>3</v>
      </c>
      <c r="M135" s="12">
        <v>2</v>
      </c>
      <c r="N135" s="12">
        <v>2</v>
      </c>
      <c r="O135" s="12">
        <v>5</v>
      </c>
      <c r="P135" s="25">
        <v>322</v>
      </c>
      <c r="Q135" s="24" t="s">
        <v>23</v>
      </c>
      <c r="R135" s="412">
        <v>11</v>
      </c>
      <c r="S135" s="807">
        <v>100000</v>
      </c>
      <c r="T135" s="807">
        <v>93620</v>
      </c>
      <c r="U135" s="1022">
        <v>200000</v>
      </c>
      <c r="V135" s="807">
        <v>200000</v>
      </c>
      <c r="W135" s="1077">
        <v>200000</v>
      </c>
      <c r="X135" s="807">
        <v>200000</v>
      </c>
      <c r="Y135" s="940">
        <v>200000</v>
      </c>
    </row>
    <row r="136" spans="2:25" ht="15" customHeight="1" x14ac:dyDescent="0.25">
      <c r="B136" s="95" t="s">
        <v>105</v>
      </c>
      <c r="C136" s="7" t="s">
        <v>5</v>
      </c>
      <c r="D136" s="11" t="s">
        <v>146</v>
      </c>
      <c r="E136" s="8" t="s">
        <v>6</v>
      </c>
      <c r="F136" s="10"/>
      <c r="G136" s="10"/>
      <c r="H136" s="9" t="s">
        <v>41</v>
      </c>
      <c r="I136" s="13" t="s">
        <v>46</v>
      </c>
      <c r="J136" s="19" t="s">
        <v>10</v>
      </c>
      <c r="K136" s="20" t="s">
        <v>74</v>
      </c>
      <c r="L136" s="20">
        <v>3</v>
      </c>
      <c r="M136" s="12">
        <v>2</v>
      </c>
      <c r="N136" s="12">
        <v>3</v>
      </c>
      <c r="O136" s="38">
        <v>2</v>
      </c>
      <c r="P136" s="25">
        <v>323</v>
      </c>
      <c r="Q136" s="24" t="s">
        <v>77</v>
      </c>
      <c r="R136" s="412">
        <v>11</v>
      </c>
      <c r="S136" s="807">
        <v>400000</v>
      </c>
      <c r="T136" s="807">
        <v>300342</v>
      </c>
      <c r="U136" s="1022">
        <v>400000</v>
      </c>
      <c r="V136" s="807">
        <v>500000</v>
      </c>
      <c r="W136" s="1077">
        <v>400000</v>
      </c>
      <c r="X136" s="807">
        <v>500000</v>
      </c>
      <c r="Y136" s="940">
        <v>500000</v>
      </c>
    </row>
    <row r="137" spans="2:25" ht="15" customHeight="1" x14ac:dyDescent="0.25">
      <c r="B137" s="95" t="s">
        <v>105</v>
      </c>
      <c r="C137" s="7" t="s">
        <v>5</v>
      </c>
      <c r="D137" s="11" t="s">
        <v>146</v>
      </c>
      <c r="E137" s="8" t="s">
        <v>6</v>
      </c>
      <c r="F137" s="10"/>
      <c r="G137" s="10"/>
      <c r="H137" s="9" t="s">
        <v>41</v>
      </c>
      <c r="I137" s="13" t="s">
        <v>46</v>
      </c>
      <c r="J137" s="19" t="s">
        <v>10</v>
      </c>
      <c r="K137" s="20" t="s">
        <v>74</v>
      </c>
      <c r="L137" s="20">
        <v>3</v>
      </c>
      <c r="M137" s="12">
        <v>2</v>
      </c>
      <c r="N137" s="12">
        <v>3</v>
      </c>
      <c r="O137" s="12">
        <v>5</v>
      </c>
      <c r="P137" s="25">
        <v>323</v>
      </c>
      <c r="Q137" s="24" t="s">
        <v>28</v>
      </c>
      <c r="R137" s="412">
        <v>11</v>
      </c>
      <c r="S137" s="807">
        <v>700000</v>
      </c>
      <c r="T137" s="807">
        <v>432722</v>
      </c>
      <c r="U137" s="1022">
        <v>700000</v>
      </c>
      <c r="V137" s="807">
        <v>700000</v>
      </c>
      <c r="W137" s="1077">
        <v>700000</v>
      </c>
      <c r="X137" s="807">
        <v>700000</v>
      </c>
      <c r="Y137" s="940">
        <v>700000</v>
      </c>
    </row>
    <row r="138" spans="2:25" ht="15" customHeight="1" x14ac:dyDescent="0.25">
      <c r="B138" s="95" t="s">
        <v>105</v>
      </c>
      <c r="C138" s="7" t="s">
        <v>5</v>
      </c>
      <c r="D138" s="11" t="s">
        <v>146</v>
      </c>
      <c r="E138" s="8" t="s">
        <v>6</v>
      </c>
      <c r="F138" s="10"/>
      <c r="G138" s="10"/>
      <c r="H138" s="9" t="s">
        <v>41</v>
      </c>
      <c r="I138" s="13" t="s">
        <v>46</v>
      </c>
      <c r="J138" s="19" t="s">
        <v>10</v>
      </c>
      <c r="K138" s="20" t="s">
        <v>74</v>
      </c>
      <c r="L138" s="26">
        <v>3</v>
      </c>
      <c r="M138" s="27">
        <v>2</v>
      </c>
      <c r="N138" s="27">
        <v>3</v>
      </c>
      <c r="O138" s="27">
        <v>9</v>
      </c>
      <c r="P138" s="39">
        <v>323</v>
      </c>
      <c r="Q138" s="24" t="s">
        <v>45</v>
      </c>
      <c r="R138" s="412">
        <v>11</v>
      </c>
      <c r="S138" s="807">
        <v>300000</v>
      </c>
      <c r="T138" s="807">
        <v>164839</v>
      </c>
      <c r="U138" s="1022">
        <v>400000</v>
      </c>
      <c r="V138" s="807">
        <v>400000</v>
      </c>
      <c r="W138" s="1077">
        <v>400000</v>
      </c>
      <c r="X138" s="807">
        <v>400000</v>
      </c>
      <c r="Y138" s="940">
        <v>400000</v>
      </c>
    </row>
    <row r="139" spans="2:25" ht="38.25" customHeight="1" x14ac:dyDescent="0.25">
      <c r="B139" s="95" t="s">
        <v>105</v>
      </c>
      <c r="C139" s="7" t="s">
        <v>5</v>
      </c>
      <c r="D139" s="11" t="s">
        <v>350</v>
      </c>
      <c r="E139" s="8" t="s">
        <v>6</v>
      </c>
      <c r="F139" s="8" t="s">
        <v>7</v>
      </c>
      <c r="G139" s="8" t="s">
        <v>8</v>
      </c>
      <c r="H139" s="9" t="s">
        <v>36</v>
      </c>
      <c r="I139" s="10" t="s">
        <v>9</v>
      </c>
      <c r="J139" s="14" t="s">
        <v>10</v>
      </c>
      <c r="K139" s="15" t="s">
        <v>78</v>
      </c>
      <c r="L139" s="15"/>
      <c r="M139" s="16"/>
      <c r="N139" s="16"/>
      <c r="O139" s="16"/>
      <c r="P139" s="17"/>
      <c r="Q139" s="18" t="s">
        <v>269</v>
      </c>
      <c r="R139" s="418">
        <v>43</v>
      </c>
      <c r="S139" s="665">
        <f>SUM(S140:S151)</f>
        <v>1560000</v>
      </c>
      <c r="T139" s="665">
        <f t="shared" ref="T139:Y139" si="58">SUM(T140:T151)</f>
        <v>632164</v>
      </c>
      <c r="U139" s="1018">
        <f t="shared" si="58"/>
        <v>1560000</v>
      </c>
      <c r="V139" s="665">
        <f>SUM(V140:V151)</f>
        <v>1560000</v>
      </c>
      <c r="W139" s="1058">
        <f t="shared" si="58"/>
        <v>1560000</v>
      </c>
      <c r="X139" s="665">
        <f t="shared" si="58"/>
        <v>1560000</v>
      </c>
      <c r="Y139" s="469">
        <f t="shared" si="58"/>
        <v>1560000</v>
      </c>
    </row>
    <row r="140" spans="2:25" ht="15" customHeight="1" x14ac:dyDescent="0.25">
      <c r="B140" s="95" t="s">
        <v>105</v>
      </c>
      <c r="C140" s="7" t="s">
        <v>5</v>
      </c>
      <c r="D140" s="11" t="s">
        <v>350</v>
      </c>
      <c r="E140" s="8" t="s">
        <v>6</v>
      </c>
      <c r="F140" s="10"/>
      <c r="G140" s="10"/>
      <c r="H140" s="9" t="s">
        <v>36</v>
      </c>
      <c r="I140" s="10" t="s">
        <v>9</v>
      </c>
      <c r="J140" s="19" t="s">
        <v>10</v>
      </c>
      <c r="K140" s="20" t="s">
        <v>78</v>
      </c>
      <c r="L140" s="35">
        <v>3</v>
      </c>
      <c r="M140" s="36">
        <v>1</v>
      </c>
      <c r="N140" s="36">
        <v>1</v>
      </c>
      <c r="O140" s="36">
        <v>3</v>
      </c>
      <c r="P140" s="23">
        <v>311</v>
      </c>
      <c r="Q140" s="24" t="s">
        <v>13</v>
      </c>
      <c r="R140" s="419">
        <v>43</v>
      </c>
      <c r="S140" s="810">
        <v>50000</v>
      </c>
      <c r="T140" s="810">
        <v>0</v>
      </c>
      <c r="U140" s="967">
        <v>50000</v>
      </c>
      <c r="V140" s="457">
        <v>50000</v>
      </c>
      <c r="W140" s="967">
        <v>50000</v>
      </c>
      <c r="X140" s="457">
        <v>50000</v>
      </c>
      <c r="Y140" s="457">
        <v>50000</v>
      </c>
    </row>
    <row r="141" spans="2:25" ht="15" customHeight="1" x14ac:dyDescent="0.25">
      <c r="B141" s="95" t="s">
        <v>105</v>
      </c>
      <c r="C141" s="7" t="s">
        <v>5</v>
      </c>
      <c r="D141" s="11" t="s">
        <v>350</v>
      </c>
      <c r="E141" s="8" t="s">
        <v>6</v>
      </c>
      <c r="F141" s="10"/>
      <c r="G141" s="10"/>
      <c r="H141" s="9" t="s">
        <v>36</v>
      </c>
      <c r="I141" s="10" t="s">
        <v>9</v>
      </c>
      <c r="J141" s="19" t="s">
        <v>10</v>
      </c>
      <c r="K141" s="20" t="s">
        <v>78</v>
      </c>
      <c r="L141" s="20">
        <v>3</v>
      </c>
      <c r="M141" s="12">
        <v>1</v>
      </c>
      <c r="N141" s="12">
        <v>3</v>
      </c>
      <c r="O141" s="12">
        <v>2</v>
      </c>
      <c r="P141" s="25">
        <v>313</v>
      </c>
      <c r="Q141" s="24" t="s">
        <v>15</v>
      </c>
      <c r="R141" s="419">
        <v>43</v>
      </c>
      <c r="S141" s="810">
        <v>10000</v>
      </c>
      <c r="T141" s="810">
        <v>0</v>
      </c>
      <c r="U141" s="967">
        <v>10000</v>
      </c>
      <c r="V141" s="457">
        <v>10000</v>
      </c>
      <c r="W141" s="967">
        <v>10000</v>
      </c>
      <c r="X141" s="457">
        <v>10000</v>
      </c>
      <c r="Y141" s="457">
        <v>10000</v>
      </c>
    </row>
    <row r="142" spans="2:25" ht="15" customHeight="1" x14ac:dyDescent="0.25">
      <c r="B142" s="95" t="s">
        <v>105</v>
      </c>
      <c r="C142" s="7" t="s">
        <v>5</v>
      </c>
      <c r="D142" s="11" t="s">
        <v>350</v>
      </c>
      <c r="E142" s="8" t="s">
        <v>6</v>
      </c>
      <c r="F142" s="10"/>
      <c r="G142" s="10"/>
      <c r="H142" s="9" t="s">
        <v>36</v>
      </c>
      <c r="I142" s="10" t="s">
        <v>9</v>
      </c>
      <c r="J142" s="19" t="s">
        <v>10</v>
      </c>
      <c r="K142" s="20" t="s">
        <v>78</v>
      </c>
      <c r="L142" s="20">
        <v>3</v>
      </c>
      <c r="M142" s="12">
        <v>1</v>
      </c>
      <c r="N142" s="12">
        <v>3</v>
      </c>
      <c r="O142" s="12">
        <v>3</v>
      </c>
      <c r="P142" s="25">
        <v>313</v>
      </c>
      <c r="Q142" s="24" t="s">
        <v>16</v>
      </c>
      <c r="R142" s="419">
        <v>43</v>
      </c>
      <c r="S142" s="810">
        <v>5000</v>
      </c>
      <c r="T142" s="810">
        <v>0</v>
      </c>
      <c r="U142" s="967">
        <v>5000</v>
      </c>
      <c r="V142" s="457">
        <v>5000</v>
      </c>
      <c r="W142" s="967">
        <v>5000</v>
      </c>
      <c r="X142" s="457">
        <v>5000</v>
      </c>
      <c r="Y142" s="457">
        <v>5000</v>
      </c>
    </row>
    <row r="143" spans="2:25" ht="15" customHeight="1" x14ac:dyDescent="0.25">
      <c r="B143" s="95" t="s">
        <v>105</v>
      </c>
      <c r="C143" s="7" t="s">
        <v>5</v>
      </c>
      <c r="D143" s="11" t="s">
        <v>350</v>
      </c>
      <c r="E143" s="8" t="s">
        <v>6</v>
      </c>
      <c r="F143" s="10"/>
      <c r="G143" s="10"/>
      <c r="H143" s="9" t="s">
        <v>36</v>
      </c>
      <c r="I143" s="10" t="s">
        <v>9</v>
      </c>
      <c r="J143" s="29" t="s">
        <v>10</v>
      </c>
      <c r="K143" s="30" t="s">
        <v>78</v>
      </c>
      <c r="L143" s="30">
        <v>3</v>
      </c>
      <c r="M143" s="636">
        <v>2</v>
      </c>
      <c r="N143" s="636">
        <v>1</v>
      </c>
      <c r="O143" s="636">
        <v>3</v>
      </c>
      <c r="P143" s="33">
        <v>321</v>
      </c>
      <c r="Q143" s="34" t="s">
        <v>19</v>
      </c>
      <c r="R143" s="419">
        <v>43</v>
      </c>
      <c r="S143" s="810">
        <v>30000</v>
      </c>
      <c r="T143" s="810">
        <v>0</v>
      </c>
      <c r="U143" s="967">
        <v>30000</v>
      </c>
      <c r="V143" s="457">
        <v>30000</v>
      </c>
      <c r="W143" s="967">
        <v>30000</v>
      </c>
      <c r="X143" s="457">
        <v>30000</v>
      </c>
      <c r="Y143" s="457">
        <v>30000</v>
      </c>
    </row>
    <row r="144" spans="2:25" ht="15" customHeight="1" x14ac:dyDescent="0.25">
      <c r="B144" s="95" t="s">
        <v>105</v>
      </c>
      <c r="C144" s="7" t="s">
        <v>5</v>
      </c>
      <c r="D144" s="11" t="s">
        <v>350</v>
      </c>
      <c r="E144" s="8" t="s">
        <v>6</v>
      </c>
      <c r="F144" s="10"/>
      <c r="G144" s="10"/>
      <c r="H144" s="9" t="s">
        <v>36</v>
      </c>
      <c r="I144" s="10" t="s">
        <v>9</v>
      </c>
      <c r="J144" s="29" t="s">
        <v>10</v>
      </c>
      <c r="K144" s="30" t="s">
        <v>78</v>
      </c>
      <c r="L144" s="30">
        <v>3</v>
      </c>
      <c r="M144" s="636">
        <v>2</v>
      </c>
      <c r="N144" s="636">
        <v>2</v>
      </c>
      <c r="O144" s="636">
        <v>1</v>
      </c>
      <c r="P144" s="33">
        <v>322</v>
      </c>
      <c r="Q144" s="34" t="s">
        <v>20</v>
      </c>
      <c r="R144" s="419">
        <v>43</v>
      </c>
      <c r="S144" s="810">
        <v>15000</v>
      </c>
      <c r="T144" s="810">
        <v>0</v>
      </c>
      <c r="U144" s="967">
        <v>15000</v>
      </c>
      <c r="V144" s="457">
        <v>15000</v>
      </c>
      <c r="W144" s="967">
        <v>15000</v>
      </c>
      <c r="X144" s="457">
        <v>15000</v>
      </c>
      <c r="Y144" s="457">
        <v>15000</v>
      </c>
    </row>
    <row r="145" spans="2:25" ht="15" customHeight="1" x14ac:dyDescent="0.25">
      <c r="B145" s="95" t="s">
        <v>105</v>
      </c>
      <c r="C145" s="7" t="s">
        <v>5</v>
      </c>
      <c r="D145" s="11" t="s">
        <v>350</v>
      </c>
      <c r="E145" s="8" t="s">
        <v>6</v>
      </c>
      <c r="F145" s="10"/>
      <c r="G145" s="10"/>
      <c r="H145" s="9" t="s">
        <v>36</v>
      </c>
      <c r="I145" s="10" t="s">
        <v>9</v>
      </c>
      <c r="J145" s="19" t="s">
        <v>10</v>
      </c>
      <c r="K145" s="20" t="s">
        <v>78</v>
      </c>
      <c r="L145" s="20">
        <v>3</v>
      </c>
      <c r="M145" s="12">
        <v>2</v>
      </c>
      <c r="N145" s="12">
        <v>3</v>
      </c>
      <c r="O145" s="12">
        <v>7</v>
      </c>
      <c r="P145" s="25">
        <v>323</v>
      </c>
      <c r="Q145" s="37" t="s">
        <v>30</v>
      </c>
      <c r="R145" s="419">
        <v>43</v>
      </c>
      <c r="S145" s="810">
        <v>30000</v>
      </c>
      <c r="T145" s="810">
        <v>0</v>
      </c>
      <c r="U145" s="967">
        <v>30000</v>
      </c>
      <c r="V145" s="457">
        <v>30000</v>
      </c>
      <c r="W145" s="967">
        <v>30000</v>
      </c>
      <c r="X145" s="457">
        <v>30000</v>
      </c>
      <c r="Y145" s="457">
        <v>30000</v>
      </c>
    </row>
    <row r="146" spans="2:25" ht="15" customHeight="1" x14ac:dyDescent="0.25">
      <c r="B146" s="95" t="s">
        <v>105</v>
      </c>
      <c r="C146" s="7" t="s">
        <v>5</v>
      </c>
      <c r="D146" s="11" t="s">
        <v>350</v>
      </c>
      <c r="E146" s="8" t="s">
        <v>6</v>
      </c>
      <c r="F146" s="10"/>
      <c r="G146" s="10"/>
      <c r="H146" s="9" t="s">
        <v>36</v>
      </c>
      <c r="I146" s="10" t="s">
        <v>9</v>
      </c>
      <c r="J146" s="29" t="s">
        <v>10</v>
      </c>
      <c r="K146" s="30" t="s">
        <v>78</v>
      </c>
      <c r="L146" s="31">
        <v>3</v>
      </c>
      <c r="M146" s="32">
        <v>2</v>
      </c>
      <c r="N146" s="32">
        <v>3</v>
      </c>
      <c r="O146" s="32">
        <v>8</v>
      </c>
      <c r="P146" s="624">
        <v>323</v>
      </c>
      <c r="Q146" s="70" t="s">
        <v>38</v>
      </c>
      <c r="R146" s="419">
        <v>43</v>
      </c>
      <c r="S146" s="810">
        <v>100000</v>
      </c>
      <c r="T146" s="810">
        <v>0</v>
      </c>
      <c r="U146" s="967">
        <v>100000</v>
      </c>
      <c r="V146" s="457">
        <v>100000</v>
      </c>
      <c r="W146" s="967">
        <v>100000</v>
      </c>
      <c r="X146" s="457">
        <v>100000</v>
      </c>
      <c r="Y146" s="457">
        <v>100000</v>
      </c>
    </row>
    <row r="147" spans="2:25" ht="15" customHeight="1" x14ac:dyDescent="0.25">
      <c r="B147" s="95" t="s">
        <v>105</v>
      </c>
      <c r="C147" s="7" t="s">
        <v>5</v>
      </c>
      <c r="D147" s="11" t="s">
        <v>350</v>
      </c>
      <c r="E147" s="8" t="s">
        <v>6</v>
      </c>
      <c r="F147" s="10"/>
      <c r="G147" s="10"/>
      <c r="H147" s="9" t="s">
        <v>36</v>
      </c>
      <c r="I147" s="10" t="s">
        <v>9</v>
      </c>
      <c r="J147" s="29" t="s">
        <v>10</v>
      </c>
      <c r="K147" s="30" t="s">
        <v>78</v>
      </c>
      <c r="L147" s="31">
        <v>3</v>
      </c>
      <c r="M147" s="32">
        <v>2</v>
      </c>
      <c r="N147" s="32">
        <v>3</v>
      </c>
      <c r="O147" s="32">
        <v>9</v>
      </c>
      <c r="P147" s="624">
        <v>323</v>
      </c>
      <c r="Q147" s="70" t="s">
        <v>45</v>
      </c>
      <c r="R147" s="419">
        <v>43</v>
      </c>
      <c r="S147" s="810">
        <v>20000</v>
      </c>
      <c r="T147" s="810">
        <v>0</v>
      </c>
      <c r="U147" s="967">
        <v>20000</v>
      </c>
      <c r="V147" s="457">
        <v>20000</v>
      </c>
      <c r="W147" s="967">
        <v>20000</v>
      </c>
      <c r="X147" s="457">
        <v>20000</v>
      </c>
      <c r="Y147" s="457">
        <v>20000</v>
      </c>
    </row>
    <row r="148" spans="2:25" ht="15" customHeight="1" x14ac:dyDescent="0.25">
      <c r="B148" s="95" t="s">
        <v>105</v>
      </c>
      <c r="C148" s="7" t="s">
        <v>5</v>
      </c>
      <c r="D148" s="11" t="s">
        <v>350</v>
      </c>
      <c r="E148" s="8" t="s">
        <v>6</v>
      </c>
      <c r="F148" s="10"/>
      <c r="G148" s="10"/>
      <c r="H148" s="9" t="s">
        <v>36</v>
      </c>
      <c r="I148" s="10" t="s">
        <v>9</v>
      </c>
      <c r="J148" s="29" t="s">
        <v>10</v>
      </c>
      <c r="K148" s="30" t="s">
        <v>78</v>
      </c>
      <c r="L148" s="30">
        <v>3</v>
      </c>
      <c r="M148" s="636">
        <v>2</v>
      </c>
      <c r="N148" s="636">
        <v>4</v>
      </c>
      <c r="O148" s="637">
        <v>1</v>
      </c>
      <c r="P148" s="33">
        <v>324</v>
      </c>
      <c r="Q148" s="662" t="s">
        <v>47</v>
      </c>
      <c r="R148" s="419">
        <v>43</v>
      </c>
      <c r="S148" s="810">
        <v>10000</v>
      </c>
      <c r="T148" s="810">
        <v>0</v>
      </c>
      <c r="U148" s="967">
        <v>10000</v>
      </c>
      <c r="V148" s="457">
        <v>10000</v>
      </c>
      <c r="W148" s="967">
        <v>10000</v>
      </c>
      <c r="X148" s="457">
        <v>10000</v>
      </c>
      <c r="Y148" s="457">
        <v>10000</v>
      </c>
    </row>
    <row r="149" spans="2:25" ht="15" customHeight="1" x14ac:dyDescent="0.25">
      <c r="B149" s="95" t="s">
        <v>105</v>
      </c>
      <c r="C149" s="7" t="s">
        <v>5</v>
      </c>
      <c r="D149" s="11" t="s">
        <v>350</v>
      </c>
      <c r="E149" s="8" t="s">
        <v>6</v>
      </c>
      <c r="F149" s="10"/>
      <c r="G149" s="10"/>
      <c r="H149" s="9" t="s">
        <v>36</v>
      </c>
      <c r="I149" s="10" t="s">
        <v>9</v>
      </c>
      <c r="J149" s="19" t="s">
        <v>10</v>
      </c>
      <c r="K149" s="20" t="s">
        <v>78</v>
      </c>
      <c r="L149" s="26">
        <v>3</v>
      </c>
      <c r="M149" s="27">
        <v>2</v>
      </c>
      <c r="N149" s="27">
        <v>9</v>
      </c>
      <c r="O149" s="27">
        <v>1</v>
      </c>
      <c r="P149" s="39">
        <v>329</v>
      </c>
      <c r="Q149" s="40" t="s">
        <v>39</v>
      </c>
      <c r="R149" s="419">
        <v>43</v>
      </c>
      <c r="S149" s="810">
        <v>1200000</v>
      </c>
      <c r="T149" s="810">
        <v>632164</v>
      </c>
      <c r="U149" s="967">
        <v>1200000</v>
      </c>
      <c r="V149" s="457">
        <v>1200000</v>
      </c>
      <c r="W149" s="967">
        <v>1200000</v>
      </c>
      <c r="X149" s="457">
        <v>1200000</v>
      </c>
      <c r="Y149" s="457">
        <v>1200000</v>
      </c>
    </row>
    <row r="150" spans="2:25" ht="15" customHeight="1" x14ac:dyDescent="0.25">
      <c r="B150" s="95" t="s">
        <v>105</v>
      </c>
      <c r="C150" s="7" t="s">
        <v>5</v>
      </c>
      <c r="D150" s="11" t="s">
        <v>350</v>
      </c>
      <c r="E150" s="8" t="s">
        <v>6</v>
      </c>
      <c r="F150" s="10"/>
      <c r="G150" s="10"/>
      <c r="H150" s="9" t="s">
        <v>36</v>
      </c>
      <c r="I150" s="10" t="s">
        <v>9</v>
      </c>
      <c r="J150" s="29" t="s">
        <v>10</v>
      </c>
      <c r="K150" s="30" t="s">
        <v>78</v>
      </c>
      <c r="L150" s="31">
        <v>4</v>
      </c>
      <c r="M150" s="32">
        <v>2</v>
      </c>
      <c r="N150" s="32">
        <v>2</v>
      </c>
      <c r="O150" s="637">
        <v>1</v>
      </c>
      <c r="P150" s="736">
        <v>422</v>
      </c>
      <c r="Q150" s="737" t="s">
        <v>67</v>
      </c>
      <c r="R150" s="419">
        <v>43</v>
      </c>
      <c r="S150" s="810">
        <v>50000</v>
      </c>
      <c r="T150" s="810">
        <v>0</v>
      </c>
      <c r="U150" s="967">
        <v>50000</v>
      </c>
      <c r="V150" s="457">
        <v>50000</v>
      </c>
      <c r="W150" s="967">
        <v>50000</v>
      </c>
      <c r="X150" s="457">
        <v>50000</v>
      </c>
      <c r="Y150" s="457">
        <v>50000</v>
      </c>
    </row>
    <row r="151" spans="2:25" ht="15" customHeight="1" x14ac:dyDescent="0.25">
      <c r="B151" s="95" t="s">
        <v>105</v>
      </c>
      <c r="C151" s="7" t="s">
        <v>5</v>
      </c>
      <c r="D151" s="11" t="s">
        <v>350</v>
      </c>
      <c r="E151" s="8" t="s">
        <v>6</v>
      </c>
      <c r="F151" s="10"/>
      <c r="G151" s="10"/>
      <c r="H151" s="9" t="s">
        <v>36</v>
      </c>
      <c r="I151" s="10" t="s">
        <v>9</v>
      </c>
      <c r="J151" s="29" t="s">
        <v>10</v>
      </c>
      <c r="K151" s="30" t="s">
        <v>78</v>
      </c>
      <c r="L151" s="31">
        <v>4</v>
      </c>
      <c r="M151" s="32">
        <v>2</v>
      </c>
      <c r="N151" s="32">
        <v>2</v>
      </c>
      <c r="O151" s="637">
        <v>7</v>
      </c>
      <c r="P151" s="736">
        <v>422</v>
      </c>
      <c r="Q151" s="737" t="s">
        <v>70</v>
      </c>
      <c r="R151" s="419">
        <v>43</v>
      </c>
      <c r="S151" s="810">
        <v>40000</v>
      </c>
      <c r="T151" s="810">
        <v>0</v>
      </c>
      <c r="U151" s="967">
        <v>40000</v>
      </c>
      <c r="V151" s="457">
        <v>40000</v>
      </c>
      <c r="W151" s="967">
        <v>40000</v>
      </c>
      <c r="X151" s="457">
        <v>40000</v>
      </c>
      <c r="Y151" s="457">
        <v>40000</v>
      </c>
    </row>
    <row r="152" spans="2:25" ht="15" customHeight="1" x14ac:dyDescent="0.25">
      <c r="B152" s="95" t="s">
        <v>105</v>
      </c>
      <c r="C152" s="7" t="s">
        <v>5</v>
      </c>
      <c r="D152" s="11" t="s">
        <v>352</v>
      </c>
      <c r="E152" s="8" t="s">
        <v>6</v>
      </c>
      <c r="F152" s="8" t="s">
        <v>7</v>
      </c>
      <c r="G152" s="8" t="s">
        <v>8</v>
      </c>
      <c r="H152" s="9" t="s">
        <v>36</v>
      </c>
      <c r="I152" s="10" t="s">
        <v>9</v>
      </c>
      <c r="J152" s="14" t="s">
        <v>10</v>
      </c>
      <c r="K152" s="15" t="s">
        <v>79</v>
      </c>
      <c r="L152" s="15"/>
      <c r="M152" s="16"/>
      <c r="N152" s="16"/>
      <c r="O152" s="16"/>
      <c r="P152" s="17"/>
      <c r="Q152" s="18" t="s">
        <v>80</v>
      </c>
      <c r="R152" s="418">
        <v>43</v>
      </c>
      <c r="S152" s="665">
        <f>SUM(S153:S158)</f>
        <v>850000</v>
      </c>
      <c r="T152" s="665">
        <f t="shared" ref="T152:Y152" si="59">SUM(T153:T158)</f>
        <v>62210</v>
      </c>
      <c r="U152" s="1018">
        <f t="shared" si="59"/>
        <v>600000</v>
      </c>
      <c r="V152" s="665">
        <f t="shared" si="59"/>
        <v>900000</v>
      </c>
      <c r="W152" s="1058">
        <f t="shared" si="59"/>
        <v>650000</v>
      </c>
      <c r="X152" s="665">
        <f t="shared" si="59"/>
        <v>650000</v>
      </c>
      <c r="Y152" s="469">
        <f t="shared" si="59"/>
        <v>650000</v>
      </c>
    </row>
    <row r="153" spans="2:25" ht="15" customHeight="1" x14ac:dyDescent="0.25">
      <c r="B153" s="95" t="s">
        <v>105</v>
      </c>
      <c r="C153" s="7" t="s">
        <v>5</v>
      </c>
      <c r="D153" s="11" t="s">
        <v>352</v>
      </c>
      <c r="E153" s="8" t="s">
        <v>6</v>
      </c>
      <c r="F153" s="10"/>
      <c r="G153" s="10"/>
      <c r="H153" s="9" t="s">
        <v>36</v>
      </c>
      <c r="I153" s="10" t="s">
        <v>9</v>
      </c>
      <c r="J153" s="19" t="s">
        <v>10</v>
      </c>
      <c r="K153" s="20" t="s">
        <v>79</v>
      </c>
      <c r="L153" s="35">
        <v>3</v>
      </c>
      <c r="M153" s="36">
        <v>2</v>
      </c>
      <c r="N153" s="36">
        <v>1</v>
      </c>
      <c r="O153" s="36">
        <v>1</v>
      </c>
      <c r="P153" s="23">
        <v>321</v>
      </c>
      <c r="Q153" s="24" t="s">
        <v>17</v>
      </c>
      <c r="R153" s="419">
        <v>43</v>
      </c>
      <c r="S153" s="810">
        <v>100000</v>
      </c>
      <c r="T153" s="810">
        <v>57405</v>
      </c>
      <c r="U153" s="967">
        <v>150000</v>
      </c>
      <c r="V153" s="810">
        <v>150000</v>
      </c>
      <c r="W153" s="967">
        <v>200000</v>
      </c>
      <c r="X153" s="810">
        <v>200000</v>
      </c>
      <c r="Y153" s="810">
        <v>200000</v>
      </c>
    </row>
    <row r="154" spans="2:25" ht="15" customHeight="1" x14ac:dyDescent="0.25">
      <c r="B154" s="95" t="s">
        <v>105</v>
      </c>
      <c r="C154" s="7" t="s">
        <v>5</v>
      </c>
      <c r="D154" s="11" t="s">
        <v>352</v>
      </c>
      <c r="E154" s="8" t="s">
        <v>6</v>
      </c>
      <c r="F154" s="10"/>
      <c r="G154" s="10"/>
      <c r="H154" s="9" t="s">
        <v>36</v>
      </c>
      <c r="I154" s="10" t="s">
        <v>9</v>
      </c>
      <c r="J154" s="19" t="s">
        <v>10</v>
      </c>
      <c r="K154" s="20" t="s">
        <v>79</v>
      </c>
      <c r="L154" s="26">
        <v>3</v>
      </c>
      <c r="M154" s="27">
        <v>2</v>
      </c>
      <c r="N154" s="27">
        <v>3</v>
      </c>
      <c r="O154" s="27">
        <v>7</v>
      </c>
      <c r="P154" s="39">
        <v>323</v>
      </c>
      <c r="Q154" s="37" t="s">
        <v>30</v>
      </c>
      <c r="R154" s="419">
        <v>43</v>
      </c>
      <c r="S154" s="810">
        <v>200000</v>
      </c>
      <c r="T154" s="810">
        <v>34993</v>
      </c>
      <c r="U154" s="967">
        <v>200000</v>
      </c>
      <c r="V154" s="810">
        <v>200000</v>
      </c>
      <c r="W154" s="967">
        <v>200000</v>
      </c>
      <c r="X154" s="810">
        <v>200000</v>
      </c>
      <c r="Y154" s="810">
        <v>200000</v>
      </c>
    </row>
    <row r="155" spans="2:25" ht="15" customHeight="1" x14ac:dyDescent="0.25">
      <c r="B155" s="95" t="s">
        <v>105</v>
      </c>
      <c r="C155" s="7" t="s">
        <v>5</v>
      </c>
      <c r="D155" s="11" t="s">
        <v>352</v>
      </c>
      <c r="E155" s="8" t="s">
        <v>6</v>
      </c>
      <c r="F155" s="10"/>
      <c r="G155" s="10"/>
      <c r="H155" s="9" t="s">
        <v>36</v>
      </c>
      <c r="I155" s="10" t="s">
        <v>9</v>
      </c>
      <c r="J155" s="29" t="s">
        <v>10</v>
      </c>
      <c r="K155" s="30" t="s">
        <v>79</v>
      </c>
      <c r="L155" s="31">
        <v>3</v>
      </c>
      <c r="M155" s="32">
        <v>2</v>
      </c>
      <c r="N155" s="32">
        <v>3</v>
      </c>
      <c r="O155" s="32">
        <v>8</v>
      </c>
      <c r="P155" s="624">
        <v>323</v>
      </c>
      <c r="Q155" s="70" t="s">
        <v>38</v>
      </c>
      <c r="R155" s="419">
        <v>43</v>
      </c>
      <c r="S155" s="810">
        <v>50000</v>
      </c>
      <c r="T155" s="810">
        <v>0</v>
      </c>
      <c r="U155" s="967">
        <v>50000</v>
      </c>
      <c r="V155" s="810">
        <v>50000</v>
      </c>
      <c r="W155" s="967">
        <v>50000</v>
      </c>
      <c r="X155" s="810">
        <v>50000</v>
      </c>
      <c r="Y155" s="810">
        <v>50000</v>
      </c>
    </row>
    <row r="156" spans="2:25" ht="15" customHeight="1" x14ac:dyDescent="0.25">
      <c r="B156" s="95" t="s">
        <v>105</v>
      </c>
      <c r="C156" s="7" t="s">
        <v>5</v>
      </c>
      <c r="D156" s="11" t="s">
        <v>352</v>
      </c>
      <c r="E156" s="8" t="s">
        <v>6</v>
      </c>
      <c r="F156" s="10"/>
      <c r="G156" s="10"/>
      <c r="H156" s="9" t="s">
        <v>36</v>
      </c>
      <c r="I156" s="10" t="s">
        <v>9</v>
      </c>
      <c r="J156" s="19" t="s">
        <v>10</v>
      </c>
      <c r="K156" s="20" t="s">
        <v>79</v>
      </c>
      <c r="L156" s="20">
        <v>3</v>
      </c>
      <c r="M156" s="12">
        <v>2</v>
      </c>
      <c r="N156" s="12">
        <v>4</v>
      </c>
      <c r="O156" s="38">
        <v>1</v>
      </c>
      <c r="P156" s="25">
        <v>324</v>
      </c>
      <c r="Q156" s="85" t="s">
        <v>47</v>
      </c>
      <c r="R156" s="419">
        <v>43</v>
      </c>
      <c r="S156" s="810">
        <v>150000</v>
      </c>
      <c r="T156" s="810">
        <v>-30188</v>
      </c>
      <c r="U156" s="967">
        <v>150000</v>
      </c>
      <c r="V156" s="810">
        <v>150000</v>
      </c>
      <c r="W156" s="967">
        <v>150000</v>
      </c>
      <c r="X156" s="810">
        <v>150000</v>
      </c>
      <c r="Y156" s="810">
        <v>150000</v>
      </c>
    </row>
    <row r="157" spans="2:25" ht="15" customHeight="1" x14ac:dyDescent="0.25">
      <c r="B157" s="95" t="s">
        <v>105</v>
      </c>
      <c r="C157" s="7" t="s">
        <v>5</v>
      </c>
      <c r="D157" s="11" t="s">
        <v>352</v>
      </c>
      <c r="E157" s="8" t="s">
        <v>6</v>
      </c>
      <c r="F157" s="10"/>
      <c r="G157" s="10"/>
      <c r="H157" s="9" t="s">
        <v>36</v>
      </c>
      <c r="I157" s="10" t="s">
        <v>9</v>
      </c>
      <c r="J157" s="29" t="s">
        <v>10</v>
      </c>
      <c r="K157" s="30" t="s">
        <v>79</v>
      </c>
      <c r="L157" s="30">
        <v>4</v>
      </c>
      <c r="M157" s="636">
        <v>1</v>
      </c>
      <c r="N157" s="636">
        <v>2</v>
      </c>
      <c r="O157" s="637">
        <v>3</v>
      </c>
      <c r="P157" s="637">
        <v>412</v>
      </c>
      <c r="Q157" s="738" t="s">
        <v>53</v>
      </c>
      <c r="R157" s="419">
        <v>43</v>
      </c>
      <c r="S157" s="810">
        <v>50000</v>
      </c>
      <c r="T157" s="810">
        <v>0</v>
      </c>
      <c r="U157" s="967">
        <v>50000</v>
      </c>
      <c r="V157" s="810">
        <v>50000</v>
      </c>
      <c r="W157" s="967">
        <v>50000</v>
      </c>
      <c r="X157" s="810">
        <v>50000</v>
      </c>
      <c r="Y157" s="810">
        <v>50000</v>
      </c>
    </row>
    <row r="158" spans="2:25" ht="15" customHeight="1" x14ac:dyDescent="0.25">
      <c r="B158" s="95" t="s">
        <v>105</v>
      </c>
      <c r="C158" s="7" t="s">
        <v>5</v>
      </c>
      <c r="D158" s="11" t="s">
        <v>352</v>
      </c>
      <c r="E158" s="8" t="s">
        <v>6</v>
      </c>
      <c r="F158" s="10"/>
      <c r="G158" s="10"/>
      <c r="H158" s="9" t="s">
        <v>36</v>
      </c>
      <c r="I158" s="10" t="s">
        <v>9</v>
      </c>
      <c r="J158" s="29" t="s">
        <v>10</v>
      </c>
      <c r="K158" s="30" t="s">
        <v>79</v>
      </c>
      <c r="L158" s="30">
        <v>4</v>
      </c>
      <c r="M158" s="636">
        <v>2</v>
      </c>
      <c r="N158" s="636">
        <v>3</v>
      </c>
      <c r="O158" s="637">
        <v>1</v>
      </c>
      <c r="P158" s="637">
        <v>423</v>
      </c>
      <c r="Q158" s="741" t="s">
        <v>323</v>
      </c>
      <c r="R158" s="419">
        <v>43</v>
      </c>
      <c r="S158" s="978">
        <v>300000</v>
      </c>
      <c r="T158" s="978">
        <v>0</v>
      </c>
      <c r="U158" s="1023"/>
      <c r="V158" s="978">
        <v>300000</v>
      </c>
      <c r="W158" s="969"/>
      <c r="X158" s="978"/>
      <c r="Y158" s="816"/>
    </row>
    <row r="159" spans="2:25" ht="25.5" customHeight="1" x14ac:dyDescent="0.25">
      <c r="B159" s="95" t="s">
        <v>105</v>
      </c>
      <c r="C159" s="7" t="s">
        <v>5</v>
      </c>
      <c r="D159" s="11" t="s">
        <v>351</v>
      </c>
      <c r="E159" s="8" t="s">
        <v>6</v>
      </c>
      <c r="F159" s="10" t="s">
        <v>7</v>
      </c>
      <c r="G159" s="10" t="s">
        <v>8</v>
      </c>
      <c r="H159" s="9" t="s">
        <v>41</v>
      </c>
      <c r="I159" s="13" t="s">
        <v>46</v>
      </c>
      <c r="J159" s="14" t="s">
        <v>10</v>
      </c>
      <c r="K159" s="15" t="s">
        <v>85</v>
      </c>
      <c r="L159" s="15"/>
      <c r="M159" s="16"/>
      <c r="N159" s="16"/>
      <c r="O159" s="16"/>
      <c r="P159" s="17"/>
      <c r="Q159" s="18" t="s">
        <v>81</v>
      </c>
      <c r="R159" s="411">
        <v>11</v>
      </c>
      <c r="S159" s="665">
        <f t="shared" ref="S159:Y159" si="60">SUM(S160)</f>
        <v>100000</v>
      </c>
      <c r="T159" s="665">
        <f t="shared" si="60"/>
        <v>41384</v>
      </c>
      <c r="U159" s="1018">
        <f t="shared" si="60"/>
        <v>100000</v>
      </c>
      <c r="V159" s="665">
        <f t="shared" si="60"/>
        <v>100000</v>
      </c>
      <c r="W159" s="1058">
        <f t="shared" si="60"/>
        <v>100000</v>
      </c>
      <c r="X159" s="665">
        <f t="shared" si="60"/>
        <v>100000</v>
      </c>
      <c r="Y159" s="469">
        <f t="shared" si="60"/>
        <v>100000</v>
      </c>
    </row>
    <row r="160" spans="2:25" ht="15" customHeight="1" x14ac:dyDescent="0.25">
      <c r="B160" s="95" t="s">
        <v>105</v>
      </c>
      <c r="C160" s="7" t="s">
        <v>5</v>
      </c>
      <c r="D160" s="11" t="s">
        <v>351</v>
      </c>
      <c r="E160" s="8" t="s">
        <v>6</v>
      </c>
      <c r="F160" s="10"/>
      <c r="G160" s="10"/>
      <c r="H160" s="9" t="s">
        <v>41</v>
      </c>
      <c r="I160" s="13" t="s">
        <v>46</v>
      </c>
      <c r="J160" s="19" t="s">
        <v>10</v>
      </c>
      <c r="K160" s="20" t="s">
        <v>85</v>
      </c>
      <c r="L160" s="20">
        <v>3</v>
      </c>
      <c r="M160" s="12">
        <v>2</v>
      </c>
      <c r="N160" s="12">
        <v>3</v>
      </c>
      <c r="O160" s="12">
        <v>7</v>
      </c>
      <c r="P160" s="25">
        <v>323</v>
      </c>
      <c r="Q160" s="37" t="s">
        <v>30</v>
      </c>
      <c r="R160" s="412">
        <v>11</v>
      </c>
      <c r="S160" s="810">
        <v>100000</v>
      </c>
      <c r="T160" s="810">
        <v>41384</v>
      </c>
      <c r="U160" s="967">
        <v>100000</v>
      </c>
      <c r="V160" s="457">
        <v>100000</v>
      </c>
      <c r="W160" s="967">
        <v>100000</v>
      </c>
      <c r="X160" s="457">
        <v>100000</v>
      </c>
      <c r="Y160" s="457">
        <v>100000</v>
      </c>
    </row>
    <row r="161" spans="2:25" ht="25.5" customHeight="1" x14ac:dyDescent="0.25">
      <c r="B161" s="95" t="s">
        <v>105</v>
      </c>
      <c r="C161" s="7" t="s">
        <v>5</v>
      </c>
      <c r="D161" s="11" t="s">
        <v>351</v>
      </c>
      <c r="E161" s="8" t="s">
        <v>6</v>
      </c>
      <c r="F161" s="8" t="s">
        <v>7</v>
      </c>
      <c r="G161" s="8" t="s">
        <v>8</v>
      </c>
      <c r="H161" s="9" t="s">
        <v>41</v>
      </c>
      <c r="I161" s="13" t="s">
        <v>46</v>
      </c>
      <c r="J161" s="14" t="s">
        <v>10</v>
      </c>
      <c r="K161" s="15" t="s">
        <v>82</v>
      </c>
      <c r="L161" s="15"/>
      <c r="M161" s="16"/>
      <c r="N161" s="16"/>
      <c r="O161" s="16"/>
      <c r="P161" s="17"/>
      <c r="Q161" s="18" t="s">
        <v>83</v>
      </c>
      <c r="R161" s="411">
        <v>11</v>
      </c>
      <c r="S161" s="665">
        <f t="shared" ref="S161:Y161" si="61">SUM(S162:S162)</f>
        <v>100000</v>
      </c>
      <c r="T161" s="665">
        <f t="shared" si="61"/>
        <v>100000</v>
      </c>
      <c r="U161" s="1018">
        <f t="shared" si="61"/>
        <v>100000</v>
      </c>
      <c r="V161" s="665">
        <f t="shared" si="61"/>
        <v>100000</v>
      </c>
      <c r="W161" s="1058">
        <f t="shared" si="61"/>
        <v>100000</v>
      </c>
      <c r="X161" s="665">
        <f t="shared" si="61"/>
        <v>100000</v>
      </c>
      <c r="Y161" s="469">
        <f t="shared" si="61"/>
        <v>100000</v>
      </c>
    </row>
    <row r="162" spans="2:25" ht="15" customHeight="1" x14ac:dyDescent="0.25">
      <c r="B162" s="95" t="s">
        <v>105</v>
      </c>
      <c r="C162" s="7" t="s">
        <v>5</v>
      </c>
      <c r="D162" s="11" t="s">
        <v>351</v>
      </c>
      <c r="E162" s="8" t="s">
        <v>6</v>
      </c>
      <c r="F162" s="10"/>
      <c r="G162" s="10"/>
      <c r="H162" s="9" t="s">
        <v>41</v>
      </c>
      <c r="I162" s="13" t="s">
        <v>46</v>
      </c>
      <c r="J162" s="19" t="s">
        <v>10</v>
      </c>
      <c r="K162" s="20" t="s">
        <v>82</v>
      </c>
      <c r="L162" s="26">
        <v>3</v>
      </c>
      <c r="M162" s="27">
        <v>6</v>
      </c>
      <c r="N162" s="27">
        <v>3</v>
      </c>
      <c r="O162" s="27">
        <v>1</v>
      </c>
      <c r="P162" s="39">
        <v>363</v>
      </c>
      <c r="Q162" s="24" t="s">
        <v>60</v>
      </c>
      <c r="R162" s="412">
        <v>11</v>
      </c>
      <c r="S162" s="810">
        <v>100000</v>
      </c>
      <c r="T162" s="810">
        <v>100000</v>
      </c>
      <c r="U162" s="967">
        <v>100000</v>
      </c>
      <c r="V162" s="457">
        <v>100000</v>
      </c>
      <c r="W162" s="967">
        <v>100000</v>
      </c>
      <c r="X162" s="457">
        <v>100000</v>
      </c>
      <c r="Y162" s="457">
        <v>100000</v>
      </c>
    </row>
    <row r="163" spans="2:25" ht="25.5" customHeight="1" x14ac:dyDescent="0.25">
      <c r="B163" s="95" t="s">
        <v>105</v>
      </c>
      <c r="C163" s="7" t="s">
        <v>5</v>
      </c>
      <c r="D163" s="11" t="s">
        <v>350</v>
      </c>
      <c r="E163" s="8" t="s">
        <v>6</v>
      </c>
      <c r="F163" s="8" t="s">
        <v>7</v>
      </c>
      <c r="G163" s="8" t="s">
        <v>8</v>
      </c>
      <c r="H163" s="9" t="s">
        <v>36</v>
      </c>
      <c r="I163" s="13" t="s">
        <v>46</v>
      </c>
      <c r="J163" s="83" t="s">
        <v>10</v>
      </c>
      <c r="K163" s="76" t="s">
        <v>91</v>
      </c>
      <c r="L163" s="76"/>
      <c r="M163" s="77"/>
      <c r="N163" s="77"/>
      <c r="O163" s="77"/>
      <c r="P163" s="78"/>
      <c r="Q163" s="79" t="s">
        <v>256</v>
      </c>
      <c r="R163" s="421">
        <v>11</v>
      </c>
      <c r="S163" s="665">
        <f t="shared" ref="S163:Y163" si="62">SUM(S164:S171)</f>
        <v>205000</v>
      </c>
      <c r="T163" s="665">
        <f t="shared" si="62"/>
        <v>42667</v>
      </c>
      <c r="U163" s="1018">
        <f t="shared" si="62"/>
        <v>290000</v>
      </c>
      <c r="V163" s="665">
        <f t="shared" si="62"/>
        <v>360000</v>
      </c>
      <c r="W163" s="1058">
        <f t="shared" si="62"/>
        <v>295000</v>
      </c>
      <c r="X163" s="665">
        <f t="shared" si="62"/>
        <v>295000</v>
      </c>
      <c r="Y163" s="469">
        <f t="shared" si="62"/>
        <v>295000</v>
      </c>
    </row>
    <row r="164" spans="2:25" ht="15" customHeight="1" x14ac:dyDescent="0.25">
      <c r="B164" s="95" t="s">
        <v>105</v>
      </c>
      <c r="C164" s="7" t="s">
        <v>5</v>
      </c>
      <c r="D164" s="11" t="s">
        <v>350</v>
      </c>
      <c r="E164" s="8" t="s">
        <v>6</v>
      </c>
      <c r="F164" s="13"/>
      <c r="G164" s="13"/>
      <c r="H164" s="9" t="s">
        <v>36</v>
      </c>
      <c r="I164" s="13" t="s">
        <v>46</v>
      </c>
      <c r="J164" s="84" t="s">
        <v>10</v>
      </c>
      <c r="K164" s="80" t="s">
        <v>91</v>
      </c>
      <c r="L164" s="72">
        <v>3</v>
      </c>
      <c r="M164" s="73">
        <v>2</v>
      </c>
      <c r="N164" s="73">
        <v>1</v>
      </c>
      <c r="O164" s="73">
        <v>1</v>
      </c>
      <c r="P164" s="23">
        <v>321</v>
      </c>
      <c r="Q164" s="74" t="s">
        <v>17</v>
      </c>
      <c r="R164" s="420">
        <v>11</v>
      </c>
      <c r="S164" s="810">
        <v>30000</v>
      </c>
      <c r="T164" s="810">
        <v>23198</v>
      </c>
      <c r="U164" s="967">
        <v>30000</v>
      </c>
      <c r="V164" s="457">
        <v>30000</v>
      </c>
      <c r="W164" s="967">
        <v>35000</v>
      </c>
      <c r="X164" s="457">
        <v>35000</v>
      </c>
      <c r="Y164" s="457">
        <v>35000</v>
      </c>
    </row>
    <row r="165" spans="2:25" ht="15" customHeight="1" x14ac:dyDescent="0.25">
      <c r="B165" s="95" t="s">
        <v>105</v>
      </c>
      <c r="C165" s="7" t="s">
        <v>5</v>
      </c>
      <c r="D165" s="11" t="s">
        <v>350</v>
      </c>
      <c r="E165" s="8" t="s">
        <v>6</v>
      </c>
      <c r="F165" s="13"/>
      <c r="G165" s="13"/>
      <c r="H165" s="9" t="s">
        <v>36</v>
      </c>
      <c r="I165" s="13" t="s">
        <v>46</v>
      </c>
      <c r="J165" s="84" t="s">
        <v>10</v>
      </c>
      <c r="K165" s="80" t="s">
        <v>91</v>
      </c>
      <c r="L165" s="81">
        <v>3</v>
      </c>
      <c r="M165" s="82">
        <v>2</v>
      </c>
      <c r="N165" s="82">
        <v>3</v>
      </c>
      <c r="O165" s="638">
        <v>7</v>
      </c>
      <c r="P165" s="75">
        <v>323</v>
      </c>
      <c r="Q165" s="37" t="s">
        <v>30</v>
      </c>
      <c r="R165" s="412">
        <v>11</v>
      </c>
      <c r="S165" s="810">
        <v>50000</v>
      </c>
      <c r="T165" s="810">
        <v>0</v>
      </c>
      <c r="U165" s="967">
        <v>35000</v>
      </c>
      <c r="V165" s="457">
        <v>105000</v>
      </c>
      <c r="W165" s="967">
        <v>35000</v>
      </c>
      <c r="X165" s="457">
        <v>35000</v>
      </c>
      <c r="Y165" s="457">
        <v>35000</v>
      </c>
    </row>
    <row r="166" spans="2:25" ht="15" customHeight="1" x14ac:dyDescent="0.25">
      <c r="B166" s="95" t="s">
        <v>105</v>
      </c>
      <c r="C166" s="7" t="s">
        <v>5</v>
      </c>
      <c r="D166" s="11" t="s">
        <v>350</v>
      </c>
      <c r="E166" s="8" t="s">
        <v>6</v>
      </c>
      <c r="F166" s="13"/>
      <c r="G166" s="13"/>
      <c r="H166" s="9" t="s">
        <v>36</v>
      </c>
      <c r="I166" s="13" t="s">
        <v>46</v>
      </c>
      <c r="J166" s="84" t="s">
        <v>10</v>
      </c>
      <c r="K166" s="80" t="s">
        <v>91</v>
      </c>
      <c r="L166" s="744">
        <v>3</v>
      </c>
      <c r="M166" s="745">
        <v>2</v>
      </c>
      <c r="N166" s="745">
        <v>3</v>
      </c>
      <c r="O166" s="746">
        <v>9</v>
      </c>
      <c r="P166" s="699">
        <v>323</v>
      </c>
      <c r="Q166" s="70" t="s">
        <v>45</v>
      </c>
      <c r="R166" s="413">
        <v>11</v>
      </c>
      <c r="S166" s="810">
        <v>50000</v>
      </c>
      <c r="T166" s="810">
        <v>0</v>
      </c>
      <c r="U166" s="967">
        <v>50000</v>
      </c>
      <c r="V166" s="457">
        <v>50000</v>
      </c>
      <c r="W166" s="967">
        <v>50000</v>
      </c>
      <c r="X166" s="457">
        <v>50000</v>
      </c>
      <c r="Y166" s="457">
        <v>50000</v>
      </c>
    </row>
    <row r="167" spans="2:25" ht="15" customHeight="1" x14ac:dyDescent="0.25">
      <c r="B167" s="95" t="s">
        <v>105</v>
      </c>
      <c r="C167" s="7" t="s">
        <v>5</v>
      </c>
      <c r="D167" s="11" t="s">
        <v>350</v>
      </c>
      <c r="E167" s="8" t="s">
        <v>6</v>
      </c>
      <c r="F167" s="13"/>
      <c r="G167" s="13"/>
      <c r="H167" s="9" t="s">
        <v>36</v>
      </c>
      <c r="I167" s="13" t="s">
        <v>46</v>
      </c>
      <c r="J167" s="84" t="s">
        <v>10</v>
      </c>
      <c r="K167" s="80" t="s">
        <v>91</v>
      </c>
      <c r="L167" s="20">
        <v>3</v>
      </c>
      <c r="M167" s="12">
        <v>2</v>
      </c>
      <c r="N167" s="12">
        <v>9</v>
      </c>
      <c r="O167" s="12">
        <v>1</v>
      </c>
      <c r="P167" s="25">
        <v>329</v>
      </c>
      <c r="Q167" s="40" t="s">
        <v>39</v>
      </c>
      <c r="R167" s="412">
        <v>11</v>
      </c>
      <c r="S167" s="810">
        <v>30000</v>
      </c>
      <c r="T167" s="810">
        <v>19469</v>
      </c>
      <c r="U167" s="967">
        <v>30000</v>
      </c>
      <c r="V167" s="457">
        <v>30000</v>
      </c>
      <c r="W167" s="967">
        <v>30000</v>
      </c>
      <c r="X167" s="457">
        <v>30000</v>
      </c>
      <c r="Y167" s="457">
        <v>30000</v>
      </c>
    </row>
    <row r="168" spans="2:25" ht="15" customHeight="1" x14ac:dyDescent="0.25">
      <c r="B168" s="95" t="s">
        <v>105</v>
      </c>
      <c r="C168" s="7" t="s">
        <v>5</v>
      </c>
      <c r="D168" s="11" t="s">
        <v>350</v>
      </c>
      <c r="E168" s="8" t="s">
        <v>6</v>
      </c>
      <c r="F168" s="13"/>
      <c r="G168" s="13"/>
      <c r="H168" s="9" t="s">
        <v>36</v>
      </c>
      <c r="I168" s="13" t="s">
        <v>46</v>
      </c>
      <c r="J168" s="739" t="s">
        <v>10</v>
      </c>
      <c r="K168" s="740" t="s">
        <v>91</v>
      </c>
      <c r="L168" s="652">
        <v>3</v>
      </c>
      <c r="M168" s="698">
        <v>2</v>
      </c>
      <c r="N168" s="698">
        <v>9</v>
      </c>
      <c r="O168" s="698">
        <v>4</v>
      </c>
      <c r="P168" s="694">
        <v>329</v>
      </c>
      <c r="Q168" s="34" t="s">
        <v>40</v>
      </c>
      <c r="R168" s="413">
        <v>11</v>
      </c>
      <c r="S168" s="810">
        <v>20000</v>
      </c>
      <c r="T168" s="810">
        <v>0</v>
      </c>
      <c r="U168" s="967">
        <v>20000</v>
      </c>
      <c r="V168" s="457">
        <v>20000</v>
      </c>
      <c r="W168" s="967">
        <v>20000</v>
      </c>
      <c r="X168" s="457">
        <v>20000</v>
      </c>
      <c r="Y168" s="457">
        <v>20000</v>
      </c>
    </row>
    <row r="169" spans="2:25" ht="15" customHeight="1" x14ac:dyDescent="0.25">
      <c r="B169" s="95" t="s">
        <v>105</v>
      </c>
      <c r="C169" s="7" t="s">
        <v>5</v>
      </c>
      <c r="D169" s="11" t="s">
        <v>350</v>
      </c>
      <c r="E169" s="8" t="s">
        <v>6</v>
      </c>
      <c r="F169" s="13"/>
      <c r="G169" s="13"/>
      <c r="H169" s="9" t="s">
        <v>36</v>
      </c>
      <c r="I169" s="13" t="s">
        <v>46</v>
      </c>
      <c r="J169" s="84" t="s">
        <v>10</v>
      </c>
      <c r="K169" s="80" t="s">
        <v>91</v>
      </c>
      <c r="L169" s="35">
        <v>3</v>
      </c>
      <c r="M169" s="36">
        <v>2</v>
      </c>
      <c r="N169" s="36">
        <v>9</v>
      </c>
      <c r="O169" s="36">
        <v>9</v>
      </c>
      <c r="P169" s="23">
        <v>329</v>
      </c>
      <c r="Q169" s="24" t="s">
        <v>84</v>
      </c>
      <c r="R169" s="412">
        <v>11</v>
      </c>
      <c r="S169" s="810">
        <v>15000</v>
      </c>
      <c r="T169" s="810">
        <v>0</v>
      </c>
      <c r="U169" s="967">
        <v>15000</v>
      </c>
      <c r="V169" s="457">
        <v>15000</v>
      </c>
      <c r="W169" s="967">
        <v>15000</v>
      </c>
      <c r="X169" s="457">
        <v>15000</v>
      </c>
      <c r="Y169" s="457">
        <v>15000</v>
      </c>
    </row>
    <row r="170" spans="2:25" ht="15" customHeight="1" x14ac:dyDescent="0.25">
      <c r="B170" s="454" t="s">
        <v>105</v>
      </c>
      <c r="C170" s="7" t="s">
        <v>5</v>
      </c>
      <c r="D170" s="11" t="s">
        <v>350</v>
      </c>
      <c r="E170" s="8" t="s">
        <v>6</v>
      </c>
      <c r="F170" s="13"/>
      <c r="G170" s="13"/>
      <c r="H170" s="9" t="s">
        <v>36</v>
      </c>
      <c r="I170" s="13" t="s">
        <v>46</v>
      </c>
      <c r="J170" s="84" t="s">
        <v>10</v>
      </c>
      <c r="K170" s="648" t="s">
        <v>91</v>
      </c>
      <c r="L170" s="35">
        <v>3</v>
      </c>
      <c r="M170" s="36">
        <v>6</v>
      </c>
      <c r="N170" s="36">
        <v>3</v>
      </c>
      <c r="O170" s="38">
        <v>2</v>
      </c>
      <c r="P170" s="75">
        <v>363</v>
      </c>
      <c r="Q170" s="693" t="s">
        <v>56</v>
      </c>
      <c r="R170" s="412">
        <v>11</v>
      </c>
      <c r="S170" s="810"/>
      <c r="T170" s="810"/>
      <c r="U170" s="967">
        <v>100000</v>
      </c>
      <c r="V170" s="457">
        <v>100000</v>
      </c>
      <c r="W170" s="967">
        <v>100000</v>
      </c>
      <c r="X170" s="457">
        <v>100000</v>
      </c>
      <c r="Y170" s="457">
        <v>100000</v>
      </c>
    </row>
    <row r="171" spans="2:25" ht="15" customHeight="1" x14ac:dyDescent="0.25">
      <c r="B171" s="454" t="s">
        <v>105</v>
      </c>
      <c r="C171" s="7" t="s">
        <v>5</v>
      </c>
      <c r="D171" s="11" t="s">
        <v>350</v>
      </c>
      <c r="E171" s="8" t="s">
        <v>6</v>
      </c>
      <c r="F171" s="13"/>
      <c r="G171" s="13"/>
      <c r="H171" s="9" t="s">
        <v>36</v>
      </c>
      <c r="I171" s="13" t="s">
        <v>46</v>
      </c>
      <c r="J171" s="739" t="s">
        <v>10</v>
      </c>
      <c r="K171" s="905" t="s">
        <v>91</v>
      </c>
      <c r="L171" s="652">
        <v>4</v>
      </c>
      <c r="M171" s="698">
        <v>2</v>
      </c>
      <c r="N171" s="698">
        <v>6</v>
      </c>
      <c r="O171" s="637">
        <v>2</v>
      </c>
      <c r="P171" s="699">
        <v>426</v>
      </c>
      <c r="Q171" s="906" t="s">
        <v>73</v>
      </c>
      <c r="R171" s="413">
        <v>11</v>
      </c>
      <c r="S171" s="810">
        <v>10000</v>
      </c>
      <c r="T171" s="826">
        <v>0</v>
      </c>
      <c r="U171" s="967">
        <v>10000</v>
      </c>
      <c r="V171" s="457">
        <v>10000</v>
      </c>
      <c r="W171" s="967">
        <v>10000</v>
      </c>
      <c r="X171" s="457">
        <v>10000</v>
      </c>
      <c r="Y171" s="457">
        <v>10000</v>
      </c>
    </row>
    <row r="172" spans="2:25" ht="25.5" customHeight="1" x14ac:dyDescent="0.25">
      <c r="B172" s="95" t="s">
        <v>105</v>
      </c>
      <c r="C172" s="7" t="s">
        <v>5</v>
      </c>
      <c r="D172" s="11" t="s">
        <v>350</v>
      </c>
      <c r="E172" s="8" t="s">
        <v>6</v>
      </c>
      <c r="F172" s="8" t="s">
        <v>7</v>
      </c>
      <c r="G172" s="8" t="s">
        <v>8</v>
      </c>
      <c r="H172" s="9" t="s">
        <v>36</v>
      </c>
      <c r="I172" s="13" t="s">
        <v>46</v>
      </c>
      <c r="J172" s="83" t="s">
        <v>10</v>
      </c>
      <c r="K172" s="76" t="s">
        <v>91</v>
      </c>
      <c r="L172" s="76"/>
      <c r="M172" s="77"/>
      <c r="N172" s="77"/>
      <c r="O172" s="77"/>
      <c r="P172" s="78"/>
      <c r="Q172" s="79" t="s">
        <v>256</v>
      </c>
      <c r="R172" s="892">
        <v>43</v>
      </c>
      <c r="S172" s="665">
        <f t="shared" ref="S172:U172" si="63">SUM(S173:S175)</f>
        <v>40100000</v>
      </c>
      <c r="T172" s="665">
        <f t="shared" si="63"/>
        <v>19411800</v>
      </c>
      <c r="U172" s="1018">
        <f t="shared" si="63"/>
        <v>20000000</v>
      </c>
      <c r="V172" s="665">
        <f t="shared" ref="V172:Y172" si="64">SUM(V173:V175)</f>
        <v>52550000</v>
      </c>
      <c r="W172" s="1058">
        <f t="shared" si="64"/>
        <v>20000000</v>
      </c>
      <c r="X172" s="665">
        <f t="shared" si="64"/>
        <v>30150000</v>
      </c>
      <c r="Y172" s="469">
        <f t="shared" si="64"/>
        <v>20150000</v>
      </c>
    </row>
    <row r="173" spans="2:25" x14ac:dyDescent="0.25">
      <c r="B173" s="95" t="s">
        <v>105</v>
      </c>
      <c r="C173" s="7" t="s">
        <v>5</v>
      </c>
      <c r="D173" s="11" t="s">
        <v>350</v>
      </c>
      <c r="E173" s="8" t="s">
        <v>6</v>
      </c>
      <c r="F173" s="8" t="s">
        <v>7</v>
      </c>
      <c r="G173" s="8" t="s">
        <v>8</v>
      </c>
      <c r="H173" s="9" t="s">
        <v>36</v>
      </c>
      <c r="I173" s="13" t="s">
        <v>46</v>
      </c>
      <c r="J173" s="739" t="s">
        <v>10</v>
      </c>
      <c r="K173" s="905" t="s">
        <v>91</v>
      </c>
      <c r="L173" s="1094">
        <v>3</v>
      </c>
      <c r="M173" s="1095">
        <v>2</v>
      </c>
      <c r="N173" s="1095">
        <v>9</v>
      </c>
      <c r="O173" s="812">
        <v>1</v>
      </c>
      <c r="P173" s="1096">
        <v>329</v>
      </c>
      <c r="Q173" s="817" t="s">
        <v>39</v>
      </c>
      <c r="R173" s="419">
        <v>43</v>
      </c>
      <c r="S173" s="828"/>
      <c r="T173" s="828"/>
      <c r="U173" s="1049"/>
      <c r="V173" s="828">
        <v>50000</v>
      </c>
      <c r="W173" s="1060"/>
      <c r="X173" s="828">
        <v>50000</v>
      </c>
      <c r="Y173" s="917">
        <v>50000</v>
      </c>
    </row>
    <row r="174" spans="2:25" ht="15" customHeight="1" x14ac:dyDescent="0.25">
      <c r="B174" s="454" t="s">
        <v>105</v>
      </c>
      <c r="C174" s="7" t="s">
        <v>5</v>
      </c>
      <c r="D174" s="11" t="s">
        <v>350</v>
      </c>
      <c r="E174" s="8" t="s">
        <v>6</v>
      </c>
      <c r="F174" s="13"/>
      <c r="G174" s="13"/>
      <c r="H174" s="9" t="s">
        <v>36</v>
      </c>
      <c r="I174" s="13" t="s">
        <v>46</v>
      </c>
      <c r="J174" s="739" t="s">
        <v>10</v>
      </c>
      <c r="K174" s="905" t="s">
        <v>91</v>
      </c>
      <c r="L174" s="652">
        <v>3</v>
      </c>
      <c r="M174" s="698">
        <v>6</v>
      </c>
      <c r="N174" s="698">
        <v>3</v>
      </c>
      <c r="O174" s="637">
        <v>2</v>
      </c>
      <c r="P174" s="699">
        <v>363</v>
      </c>
      <c r="Q174" s="906" t="s">
        <v>56</v>
      </c>
      <c r="R174" s="419">
        <v>43</v>
      </c>
      <c r="S174" s="810">
        <v>40000000</v>
      </c>
      <c r="T174" s="810">
        <v>19411800</v>
      </c>
      <c r="U174" s="967">
        <v>20000000</v>
      </c>
      <c r="V174" s="457">
        <v>50000000</v>
      </c>
      <c r="W174" s="967">
        <v>20000000</v>
      </c>
      <c r="X174" s="457">
        <v>30000000</v>
      </c>
      <c r="Y174" s="457">
        <v>20000000</v>
      </c>
    </row>
    <row r="175" spans="2:25" ht="15" customHeight="1" x14ac:dyDescent="0.25">
      <c r="B175" s="454" t="s">
        <v>105</v>
      </c>
      <c r="C175" s="7" t="s">
        <v>5</v>
      </c>
      <c r="D175" s="11" t="s">
        <v>350</v>
      </c>
      <c r="E175" s="8" t="s">
        <v>6</v>
      </c>
      <c r="F175" s="13"/>
      <c r="G175" s="13"/>
      <c r="H175" s="9" t="s">
        <v>36</v>
      </c>
      <c r="I175" s="13" t="s">
        <v>46</v>
      </c>
      <c r="J175" s="739" t="s">
        <v>10</v>
      </c>
      <c r="K175" s="905" t="s">
        <v>91</v>
      </c>
      <c r="L175" s="652">
        <v>4</v>
      </c>
      <c r="M175" s="698">
        <v>2</v>
      </c>
      <c r="N175" s="698">
        <v>6</v>
      </c>
      <c r="O175" s="637">
        <v>2</v>
      </c>
      <c r="P175" s="699">
        <v>426</v>
      </c>
      <c r="Q175" s="906" t="s">
        <v>73</v>
      </c>
      <c r="R175" s="419">
        <v>43</v>
      </c>
      <c r="S175" s="810">
        <v>100000</v>
      </c>
      <c r="T175" s="826">
        <v>0</v>
      </c>
      <c r="U175" s="967"/>
      <c r="V175" s="457">
        <v>2500000</v>
      </c>
      <c r="W175" s="967"/>
      <c r="X175" s="457">
        <v>100000</v>
      </c>
      <c r="Y175" s="457">
        <v>100000</v>
      </c>
    </row>
    <row r="176" spans="2:25" ht="25.5" customHeight="1" x14ac:dyDescent="0.25">
      <c r="B176" s="454" t="s">
        <v>105</v>
      </c>
      <c r="C176" s="7" t="s">
        <v>5</v>
      </c>
      <c r="D176" s="11" t="s">
        <v>351</v>
      </c>
      <c r="E176" s="8" t="s">
        <v>6</v>
      </c>
      <c r="F176" s="13" t="s">
        <v>7</v>
      </c>
      <c r="G176" s="13" t="s">
        <v>8</v>
      </c>
      <c r="H176" s="9" t="s">
        <v>41</v>
      </c>
      <c r="I176" s="13" t="s">
        <v>46</v>
      </c>
      <c r="J176" s="639" t="s">
        <v>10</v>
      </c>
      <c r="K176" s="640" t="s">
        <v>277</v>
      </c>
      <c r="L176" s="630"/>
      <c r="M176" s="631"/>
      <c r="N176" s="631"/>
      <c r="O176" s="631"/>
      <c r="P176" s="632"/>
      <c r="Q176" s="709" t="s">
        <v>270</v>
      </c>
      <c r="R176" s="139">
        <v>12</v>
      </c>
      <c r="S176" s="928">
        <f t="shared" ref="S176:Y176" si="65">SUM(S177)</f>
        <v>260000</v>
      </c>
      <c r="T176" s="928">
        <f t="shared" si="65"/>
        <v>240042</v>
      </c>
      <c r="U176" s="1024">
        <f t="shared" si="65"/>
        <v>260000</v>
      </c>
      <c r="V176" s="928">
        <f t="shared" si="65"/>
        <v>260000</v>
      </c>
      <c r="W176" s="1078">
        <f t="shared" si="65"/>
        <v>260000</v>
      </c>
      <c r="X176" s="928">
        <f t="shared" si="65"/>
        <v>260000</v>
      </c>
      <c r="Y176" s="784">
        <f t="shared" si="65"/>
        <v>260000</v>
      </c>
    </row>
    <row r="177" spans="2:25" ht="15" customHeight="1" x14ac:dyDescent="0.25">
      <c r="B177" s="454" t="s">
        <v>105</v>
      </c>
      <c r="C177" s="7" t="s">
        <v>5</v>
      </c>
      <c r="D177" s="11" t="s">
        <v>351</v>
      </c>
      <c r="E177" s="8" t="s">
        <v>6</v>
      </c>
      <c r="F177" s="13"/>
      <c r="G177" s="13"/>
      <c r="H177" s="9" t="s">
        <v>41</v>
      </c>
      <c r="I177" s="13" t="s">
        <v>46</v>
      </c>
      <c r="J177" s="19" t="s">
        <v>10</v>
      </c>
      <c r="K177" s="25" t="s">
        <v>277</v>
      </c>
      <c r="L177" s="30">
        <v>3</v>
      </c>
      <c r="M177" s="636">
        <v>2</v>
      </c>
      <c r="N177" s="636">
        <v>9</v>
      </c>
      <c r="O177" s="636">
        <v>4</v>
      </c>
      <c r="P177" s="33">
        <v>329</v>
      </c>
      <c r="Q177" s="42" t="s">
        <v>40</v>
      </c>
      <c r="R177" s="864">
        <v>12</v>
      </c>
      <c r="S177" s="810">
        <v>260000</v>
      </c>
      <c r="T177" s="810">
        <v>240042</v>
      </c>
      <c r="U177" s="967">
        <v>260000</v>
      </c>
      <c r="V177" s="457">
        <v>260000</v>
      </c>
      <c r="W177" s="967">
        <v>260000</v>
      </c>
      <c r="X177" s="457">
        <v>260000</v>
      </c>
      <c r="Y177" s="457">
        <v>260000</v>
      </c>
    </row>
    <row r="178" spans="2:25" ht="15" hidden="1" customHeight="1" x14ac:dyDescent="0.25">
      <c r="B178" s="95" t="s">
        <v>105</v>
      </c>
      <c r="C178" s="7" t="s">
        <v>5</v>
      </c>
      <c r="D178" s="11" t="s">
        <v>352</v>
      </c>
      <c r="E178" s="8" t="s">
        <v>6</v>
      </c>
      <c r="F178" s="13" t="s">
        <v>7</v>
      </c>
      <c r="G178" s="13" t="s">
        <v>8</v>
      </c>
      <c r="H178" s="9" t="s">
        <v>41</v>
      </c>
      <c r="I178" s="13" t="s">
        <v>46</v>
      </c>
      <c r="J178" s="14" t="s">
        <v>10</v>
      </c>
      <c r="K178" s="15" t="s">
        <v>244</v>
      </c>
      <c r="L178" s="15"/>
      <c r="M178" s="16"/>
      <c r="N178" s="16"/>
      <c r="O178" s="16"/>
      <c r="P178" s="17"/>
      <c r="Q178" s="735" t="s">
        <v>348</v>
      </c>
      <c r="R178" s="421">
        <v>11</v>
      </c>
      <c r="S178" s="927">
        <f t="shared" ref="S178:Y178" si="66">SUM(S179:S184)</f>
        <v>0</v>
      </c>
      <c r="T178" s="927">
        <f t="shared" si="66"/>
        <v>0</v>
      </c>
      <c r="U178" s="1020">
        <f t="shared" si="66"/>
        <v>0</v>
      </c>
      <c r="V178" s="927">
        <f t="shared" si="66"/>
        <v>0</v>
      </c>
      <c r="W178" s="1044">
        <f t="shared" si="66"/>
        <v>0</v>
      </c>
      <c r="X178" s="927">
        <f t="shared" si="66"/>
        <v>0</v>
      </c>
      <c r="Y178" s="691">
        <f t="shared" si="66"/>
        <v>0</v>
      </c>
    </row>
    <row r="179" spans="2:25" ht="15" hidden="1" customHeight="1" x14ac:dyDescent="0.25">
      <c r="B179" s="95" t="s">
        <v>105</v>
      </c>
      <c r="C179" s="7" t="s">
        <v>5</v>
      </c>
      <c r="D179" s="11" t="s">
        <v>352</v>
      </c>
      <c r="E179" s="8" t="s">
        <v>6</v>
      </c>
      <c r="F179" s="13"/>
      <c r="G179" s="13"/>
      <c r="H179" s="9" t="s">
        <v>41</v>
      </c>
      <c r="I179" s="13" t="s">
        <v>46</v>
      </c>
      <c r="J179" s="29" t="s">
        <v>10</v>
      </c>
      <c r="K179" s="30" t="s">
        <v>244</v>
      </c>
      <c r="L179" s="651">
        <v>3</v>
      </c>
      <c r="M179" s="659">
        <v>2</v>
      </c>
      <c r="N179" s="659">
        <v>3</v>
      </c>
      <c r="O179" s="660">
        <v>2</v>
      </c>
      <c r="P179" s="660">
        <v>323</v>
      </c>
      <c r="Q179" s="741" t="s">
        <v>65</v>
      </c>
      <c r="R179" s="620">
        <v>11</v>
      </c>
      <c r="S179" s="669"/>
      <c r="T179" s="810"/>
      <c r="U179" s="965"/>
      <c r="V179" s="669"/>
      <c r="W179" s="966"/>
      <c r="X179" s="669"/>
      <c r="Y179" s="692"/>
    </row>
    <row r="180" spans="2:25" ht="15" hidden="1" customHeight="1" x14ac:dyDescent="0.25">
      <c r="B180" s="95" t="s">
        <v>105</v>
      </c>
      <c r="C180" s="7" t="s">
        <v>5</v>
      </c>
      <c r="D180" s="11" t="s">
        <v>352</v>
      </c>
      <c r="E180" s="8" t="s">
        <v>6</v>
      </c>
      <c r="F180" s="13"/>
      <c r="G180" s="13"/>
      <c r="H180" s="9" t="s">
        <v>41</v>
      </c>
      <c r="I180" s="13" t="s">
        <v>46</v>
      </c>
      <c r="J180" s="29" t="s">
        <v>10</v>
      </c>
      <c r="K180" s="30" t="s">
        <v>244</v>
      </c>
      <c r="L180" s="651">
        <v>3</v>
      </c>
      <c r="M180" s="659">
        <v>2</v>
      </c>
      <c r="N180" s="659">
        <v>3</v>
      </c>
      <c r="O180" s="660">
        <v>5</v>
      </c>
      <c r="P180" s="660">
        <v>323</v>
      </c>
      <c r="Q180" s="661" t="s">
        <v>28</v>
      </c>
      <c r="R180" s="620">
        <v>11</v>
      </c>
      <c r="S180" s="807"/>
      <c r="T180" s="810"/>
      <c r="U180" s="1022"/>
      <c r="V180" s="666"/>
      <c r="W180" s="1077"/>
      <c r="X180" s="666"/>
      <c r="Y180" s="945"/>
    </row>
    <row r="181" spans="2:25" ht="15" hidden="1" customHeight="1" x14ac:dyDescent="0.25">
      <c r="B181" s="95" t="s">
        <v>105</v>
      </c>
      <c r="C181" s="7" t="s">
        <v>5</v>
      </c>
      <c r="D181" s="11" t="s">
        <v>352</v>
      </c>
      <c r="E181" s="8" t="s">
        <v>6</v>
      </c>
      <c r="F181" s="13"/>
      <c r="G181" s="13"/>
      <c r="H181" s="9" t="s">
        <v>41</v>
      </c>
      <c r="I181" s="13" t="s">
        <v>46</v>
      </c>
      <c r="J181" s="19" t="s">
        <v>10</v>
      </c>
      <c r="K181" s="20" t="s">
        <v>244</v>
      </c>
      <c r="L181" s="20">
        <v>3</v>
      </c>
      <c r="M181" s="12">
        <v>2</v>
      </c>
      <c r="N181" s="12">
        <v>3</v>
      </c>
      <c r="O181" s="38">
        <v>7</v>
      </c>
      <c r="P181" s="38">
        <v>323</v>
      </c>
      <c r="Q181" s="37" t="s">
        <v>30</v>
      </c>
      <c r="R181" s="620">
        <v>11</v>
      </c>
      <c r="S181" s="807"/>
      <c r="T181" s="810"/>
      <c r="U181" s="1022"/>
      <c r="V181" s="666"/>
      <c r="W181" s="1077"/>
      <c r="X181" s="666"/>
      <c r="Y181" s="945"/>
    </row>
    <row r="182" spans="2:25" ht="15" hidden="1" customHeight="1" x14ac:dyDescent="0.25">
      <c r="B182" s="95" t="s">
        <v>105</v>
      </c>
      <c r="C182" s="7" t="s">
        <v>5</v>
      </c>
      <c r="D182" s="11" t="s">
        <v>352</v>
      </c>
      <c r="E182" s="8" t="s">
        <v>6</v>
      </c>
      <c r="F182" s="13"/>
      <c r="G182" s="13"/>
      <c r="H182" s="9" t="s">
        <v>41</v>
      </c>
      <c r="I182" s="13" t="s">
        <v>46</v>
      </c>
      <c r="J182" s="29" t="s">
        <v>10</v>
      </c>
      <c r="K182" s="30" t="s">
        <v>244</v>
      </c>
      <c r="L182" s="30">
        <v>3</v>
      </c>
      <c r="M182" s="636">
        <v>2</v>
      </c>
      <c r="N182" s="636">
        <v>3</v>
      </c>
      <c r="O182" s="637">
        <v>8</v>
      </c>
      <c r="P182" s="637">
        <v>323</v>
      </c>
      <c r="Q182" s="661" t="s">
        <v>38</v>
      </c>
      <c r="R182" s="620">
        <v>11</v>
      </c>
      <c r="S182" s="807"/>
      <c r="T182" s="810"/>
      <c r="U182" s="1022"/>
      <c r="V182" s="666"/>
      <c r="W182" s="1077"/>
      <c r="X182" s="666"/>
      <c r="Y182" s="945"/>
    </row>
    <row r="183" spans="2:25" ht="15" hidden="1" customHeight="1" x14ac:dyDescent="0.25">
      <c r="B183" s="95" t="s">
        <v>105</v>
      </c>
      <c r="C183" s="7" t="s">
        <v>5</v>
      </c>
      <c r="D183" s="11" t="s">
        <v>352</v>
      </c>
      <c r="E183" s="8" t="s">
        <v>6</v>
      </c>
      <c r="F183" s="13"/>
      <c r="G183" s="13"/>
      <c r="H183" s="9" t="s">
        <v>41</v>
      </c>
      <c r="I183" s="13" t="s">
        <v>46</v>
      </c>
      <c r="J183" s="29" t="s">
        <v>10</v>
      </c>
      <c r="K183" s="30" t="s">
        <v>244</v>
      </c>
      <c r="L183" s="30">
        <v>4</v>
      </c>
      <c r="M183" s="636">
        <v>1</v>
      </c>
      <c r="N183" s="636">
        <v>2</v>
      </c>
      <c r="O183" s="637">
        <v>3</v>
      </c>
      <c r="P183" s="637">
        <v>412</v>
      </c>
      <c r="Q183" s="661" t="s">
        <v>53</v>
      </c>
      <c r="R183" s="620">
        <v>11</v>
      </c>
      <c r="S183" s="950"/>
      <c r="T183" s="810"/>
      <c r="U183" s="1025"/>
      <c r="V183" s="667"/>
      <c r="W183" s="1079"/>
      <c r="X183" s="667"/>
      <c r="Y183" s="946"/>
    </row>
    <row r="184" spans="2:25" ht="15" hidden="1" customHeight="1" x14ac:dyDescent="0.25">
      <c r="B184" s="95" t="s">
        <v>105</v>
      </c>
      <c r="C184" s="7" t="s">
        <v>5</v>
      </c>
      <c r="D184" s="11" t="s">
        <v>352</v>
      </c>
      <c r="E184" s="8" t="s">
        <v>6</v>
      </c>
      <c r="F184" s="13"/>
      <c r="G184" s="13"/>
      <c r="H184" s="9" t="s">
        <v>41</v>
      </c>
      <c r="I184" s="13" t="s">
        <v>46</v>
      </c>
      <c r="J184" s="29" t="s">
        <v>10</v>
      </c>
      <c r="K184" s="30" t="s">
        <v>244</v>
      </c>
      <c r="L184" s="30">
        <v>4</v>
      </c>
      <c r="M184" s="636">
        <v>2</v>
      </c>
      <c r="N184" s="636">
        <v>6</v>
      </c>
      <c r="O184" s="637">
        <v>2</v>
      </c>
      <c r="P184" s="637">
        <v>426</v>
      </c>
      <c r="Q184" s="661" t="s">
        <v>73</v>
      </c>
      <c r="R184" s="620">
        <v>11</v>
      </c>
      <c r="S184" s="950"/>
      <c r="T184" s="810"/>
      <c r="U184" s="1025"/>
      <c r="V184" s="667"/>
      <c r="W184" s="1079"/>
      <c r="X184" s="667"/>
      <c r="Y184" s="946"/>
    </row>
    <row r="185" spans="2:25" ht="15" customHeight="1" x14ac:dyDescent="0.25">
      <c r="B185" s="95" t="s">
        <v>105</v>
      </c>
      <c r="C185" s="7" t="s">
        <v>5</v>
      </c>
      <c r="D185" s="11" t="s">
        <v>352</v>
      </c>
      <c r="E185" s="8" t="s">
        <v>6</v>
      </c>
      <c r="F185" s="13" t="s">
        <v>7</v>
      </c>
      <c r="G185" s="13" t="s">
        <v>8</v>
      </c>
      <c r="H185" s="9" t="s">
        <v>41</v>
      </c>
      <c r="I185" s="13" t="s">
        <v>46</v>
      </c>
      <c r="J185" s="14" t="s">
        <v>10</v>
      </c>
      <c r="K185" s="15" t="s">
        <v>244</v>
      </c>
      <c r="L185" s="15"/>
      <c r="M185" s="16"/>
      <c r="N185" s="16"/>
      <c r="O185" s="16"/>
      <c r="P185" s="17"/>
      <c r="Q185" s="735" t="s">
        <v>348</v>
      </c>
      <c r="R185" s="418">
        <v>43</v>
      </c>
      <c r="S185" s="927">
        <f>SUM(S186:S193)</f>
        <v>6000000</v>
      </c>
      <c r="T185" s="927">
        <f t="shared" ref="T185:W185" si="67">SUM(T186:T193)</f>
        <v>2061243</v>
      </c>
      <c r="U185" s="1020">
        <f t="shared" si="67"/>
        <v>5000000</v>
      </c>
      <c r="V185" s="927">
        <f>SUM(V186:V193)</f>
        <v>10025000</v>
      </c>
      <c r="W185" s="1044">
        <f t="shared" si="67"/>
        <v>5000000</v>
      </c>
      <c r="X185" s="927">
        <f>SUM(X186:X193)</f>
        <v>10025000</v>
      </c>
      <c r="Y185" s="691">
        <f>SUM(Y186:Y193)</f>
        <v>7025000</v>
      </c>
    </row>
    <row r="186" spans="2:25" ht="15" customHeight="1" x14ac:dyDescent="0.25">
      <c r="B186" s="95" t="s">
        <v>105</v>
      </c>
      <c r="C186" s="7" t="s">
        <v>5</v>
      </c>
      <c r="D186" s="11" t="s">
        <v>352</v>
      </c>
      <c r="E186" s="8" t="s">
        <v>6</v>
      </c>
      <c r="F186" s="13"/>
      <c r="G186" s="13"/>
      <c r="H186" s="9" t="s">
        <v>41</v>
      </c>
      <c r="I186" s="13" t="s">
        <v>46</v>
      </c>
      <c r="J186" s="29" t="s">
        <v>10</v>
      </c>
      <c r="K186" s="30" t="s">
        <v>244</v>
      </c>
      <c r="L186" s="651">
        <v>3</v>
      </c>
      <c r="M186" s="659">
        <v>2</v>
      </c>
      <c r="N186" s="659">
        <v>3</v>
      </c>
      <c r="O186" s="660">
        <v>2</v>
      </c>
      <c r="P186" s="660">
        <v>323</v>
      </c>
      <c r="Q186" s="741" t="s">
        <v>65</v>
      </c>
      <c r="R186" s="731">
        <v>43</v>
      </c>
      <c r="S186" s="669">
        <v>1200000</v>
      </c>
      <c r="T186" s="810">
        <v>1103019</v>
      </c>
      <c r="U186" s="965">
        <v>1200000</v>
      </c>
      <c r="V186" s="669">
        <v>1000000</v>
      </c>
      <c r="W186" s="966">
        <v>1200000</v>
      </c>
      <c r="X186" s="669">
        <v>1000000</v>
      </c>
      <c r="Y186" s="692">
        <v>1000000</v>
      </c>
    </row>
    <row r="187" spans="2:25" ht="15" customHeight="1" x14ac:dyDescent="0.25">
      <c r="B187" s="95" t="s">
        <v>105</v>
      </c>
      <c r="C187" s="7" t="s">
        <v>5</v>
      </c>
      <c r="D187" s="11" t="s">
        <v>352</v>
      </c>
      <c r="E187" s="8" t="s">
        <v>6</v>
      </c>
      <c r="F187" s="13"/>
      <c r="G187" s="13"/>
      <c r="H187" s="9" t="s">
        <v>41</v>
      </c>
      <c r="I187" s="13" t="s">
        <v>46</v>
      </c>
      <c r="J187" s="29" t="s">
        <v>10</v>
      </c>
      <c r="K187" s="30" t="s">
        <v>244</v>
      </c>
      <c r="L187" s="651">
        <v>3</v>
      </c>
      <c r="M187" s="659">
        <v>2</v>
      </c>
      <c r="N187" s="659">
        <v>3</v>
      </c>
      <c r="O187" s="660">
        <v>5</v>
      </c>
      <c r="P187" s="660">
        <v>323</v>
      </c>
      <c r="Q187" s="661" t="s">
        <v>28</v>
      </c>
      <c r="R187" s="731">
        <v>43</v>
      </c>
      <c r="S187" s="807">
        <v>500000</v>
      </c>
      <c r="T187" s="810">
        <v>927911</v>
      </c>
      <c r="U187" s="1022">
        <v>500000</v>
      </c>
      <c r="V187" s="666">
        <v>1000000</v>
      </c>
      <c r="W187" s="1077">
        <v>500000</v>
      </c>
      <c r="X187" s="666">
        <v>2000000</v>
      </c>
      <c r="Y187" s="945">
        <v>2000000</v>
      </c>
    </row>
    <row r="188" spans="2:25" ht="15" customHeight="1" x14ac:dyDescent="0.25">
      <c r="B188" s="95" t="s">
        <v>105</v>
      </c>
      <c r="C188" s="7" t="s">
        <v>5</v>
      </c>
      <c r="D188" s="11" t="s">
        <v>352</v>
      </c>
      <c r="E188" s="8" t="s">
        <v>6</v>
      </c>
      <c r="F188" s="13"/>
      <c r="G188" s="13"/>
      <c r="H188" s="9" t="s">
        <v>41</v>
      </c>
      <c r="I188" s="13" t="s">
        <v>46</v>
      </c>
      <c r="J188" s="29" t="s">
        <v>10</v>
      </c>
      <c r="K188" s="30" t="s">
        <v>244</v>
      </c>
      <c r="L188" s="30">
        <v>3</v>
      </c>
      <c r="M188" s="636">
        <v>2</v>
      </c>
      <c r="N188" s="636">
        <v>3</v>
      </c>
      <c r="O188" s="637">
        <v>7</v>
      </c>
      <c r="P188" s="637">
        <v>323</v>
      </c>
      <c r="Q188" s="70" t="s">
        <v>30</v>
      </c>
      <c r="R188" s="731">
        <v>43</v>
      </c>
      <c r="S188" s="807">
        <v>3000000</v>
      </c>
      <c r="T188" s="810">
        <v>30313</v>
      </c>
      <c r="U188" s="1022">
        <v>3000000</v>
      </c>
      <c r="V188" s="666">
        <v>3000000</v>
      </c>
      <c r="W188" s="1077">
        <v>3000000</v>
      </c>
      <c r="X188" s="666">
        <v>2000000</v>
      </c>
      <c r="Y188" s="945">
        <v>2000000</v>
      </c>
    </row>
    <row r="189" spans="2:25" ht="15" customHeight="1" x14ac:dyDescent="0.25">
      <c r="B189" s="95" t="s">
        <v>105</v>
      </c>
      <c r="C189" s="7" t="s">
        <v>5</v>
      </c>
      <c r="D189" s="11" t="s">
        <v>352</v>
      </c>
      <c r="E189" s="8" t="s">
        <v>6</v>
      </c>
      <c r="F189" s="13"/>
      <c r="G189" s="13"/>
      <c r="H189" s="9" t="s">
        <v>41</v>
      </c>
      <c r="I189" s="13" t="s">
        <v>46</v>
      </c>
      <c r="J189" s="29" t="s">
        <v>10</v>
      </c>
      <c r="K189" s="30" t="s">
        <v>244</v>
      </c>
      <c r="L189" s="30">
        <v>3</v>
      </c>
      <c r="M189" s="636">
        <v>2</v>
      </c>
      <c r="N189" s="636">
        <v>3</v>
      </c>
      <c r="O189" s="637">
        <v>8</v>
      </c>
      <c r="P189" s="637">
        <v>323</v>
      </c>
      <c r="Q189" s="661" t="s">
        <v>38</v>
      </c>
      <c r="R189" s="731">
        <v>43</v>
      </c>
      <c r="S189" s="807">
        <v>300000</v>
      </c>
      <c r="T189" s="810">
        <v>0</v>
      </c>
      <c r="U189" s="1022">
        <v>300000</v>
      </c>
      <c r="V189" s="666">
        <v>5000000</v>
      </c>
      <c r="W189" s="1077">
        <v>300000</v>
      </c>
      <c r="X189" s="666">
        <v>5000000</v>
      </c>
      <c r="Y189" s="945">
        <v>2000000</v>
      </c>
    </row>
    <row r="190" spans="2:25" ht="15" customHeight="1" x14ac:dyDescent="0.25">
      <c r="B190" s="95" t="s">
        <v>105</v>
      </c>
      <c r="C190" s="7" t="s">
        <v>5</v>
      </c>
      <c r="D190" s="11" t="s">
        <v>352</v>
      </c>
      <c r="E190" s="8" t="s">
        <v>377</v>
      </c>
      <c r="F190" s="13"/>
      <c r="G190" s="13"/>
      <c r="H190" s="9" t="s">
        <v>41</v>
      </c>
      <c r="I190" s="13" t="s">
        <v>46</v>
      </c>
      <c r="J190" s="29" t="s">
        <v>10</v>
      </c>
      <c r="K190" s="30" t="s">
        <v>244</v>
      </c>
      <c r="L190" s="30">
        <v>3</v>
      </c>
      <c r="M190" s="636">
        <v>2</v>
      </c>
      <c r="N190" s="636">
        <v>4</v>
      </c>
      <c r="O190" s="637">
        <v>1</v>
      </c>
      <c r="P190" s="637">
        <v>324</v>
      </c>
      <c r="Q190" s="661" t="s">
        <v>47</v>
      </c>
      <c r="R190" s="731">
        <v>43</v>
      </c>
      <c r="S190" s="1102"/>
      <c r="T190" s="937"/>
      <c r="U190" s="1103"/>
      <c r="V190" s="667">
        <v>5000</v>
      </c>
      <c r="W190" s="1079"/>
      <c r="X190" s="667">
        <v>5000</v>
      </c>
      <c r="Y190" s="946">
        <v>5000</v>
      </c>
    </row>
    <row r="191" spans="2:25" ht="15" customHeight="1" x14ac:dyDescent="0.25">
      <c r="B191" s="95" t="s">
        <v>105</v>
      </c>
      <c r="C191" s="7" t="s">
        <v>5</v>
      </c>
      <c r="D191" s="11" t="s">
        <v>352</v>
      </c>
      <c r="E191" s="8" t="s">
        <v>377</v>
      </c>
      <c r="F191" s="13"/>
      <c r="G191" s="13"/>
      <c r="H191" s="9" t="s">
        <v>41</v>
      </c>
      <c r="I191" s="13" t="s">
        <v>46</v>
      </c>
      <c r="J191" s="29" t="s">
        <v>10</v>
      </c>
      <c r="K191" s="30" t="s">
        <v>244</v>
      </c>
      <c r="L191" s="30">
        <v>3</v>
      </c>
      <c r="M191" s="636">
        <v>2</v>
      </c>
      <c r="N191" s="636">
        <v>9</v>
      </c>
      <c r="O191" s="637">
        <v>1</v>
      </c>
      <c r="P191" s="637">
        <v>329</v>
      </c>
      <c r="Q191" s="661" t="s">
        <v>39</v>
      </c>
      <c r="R191" s="731">
        <v>43</v>
      </c>
      <c r="S191" s="1102"/>
      <c r="T191" s="937"/>
      <c r="U191" s="1103"/>
      <c r="V191" s="667">
        <v>20000</v>
      </c>
      <c r="W191" s="1079"/>
      <c r="X191" s="667">
        <v>20000</v>
      </c>
      <c r="Y191" s="946">
        <v>20000</v>
      </c>
    </row>
    <row r="192" spans="2:25" ht="15" hidden="1" customHeight="1" x14ac:dyDescent="0.25">
      <c r="B192" s="95" t="s">
        <v>105</v>
      </c>
      <c r="C192" s="7" t="s">
        <v>5</v>
      </c>
      <c r="D192" s="11" t="s">
        <v>352</v>
      </c>
      <c r="E192" s="8" t="s">
        <v>6</v>
      </c>
      <c r="F192" s="13"/>
      <c r="G192" s="13"/>
      <c r="H192" s="9" t="s">
        <v>41</v>
      </c>
      <c r="I192" s="13" t="s">
        <v>46</v>
      </c>
      <c r="J192" s="29" t="s">
        <v>10</v>
      </c>
      <c r="K192" s="30" t="s">
        <v>244</v>
      </c>
      <c r="L192" s="30">
        <v>4</v>
      </c>
      <c r="M192" s="636">
        <v>1</v>
      </c>
      <c r="N192" s="636">
        <v>2</v>
      </c>
      <c r="O192" s="637">
        <v>3</v>
      </c>
      <c r="P192" s="637">
        <v>412</v>
      </c>
      <c r="Q192" s="661" t="s">
        <v>53</v>
      </c>
      <c r="R192" s="731">
        <v>43</v>
      </c>
      <c r="S192" s="950">
        <v>800000</v>
      </c>
      <c r="T192" s="810">
        <v>0</v>
      </c>
      <c r="U192" s="1025"/>
      <c r="V192" s="667"/>
      <c r="W192" s="1079"/>
      <c r="X192" s="667"/>
      <c r="Y192" s="946"/>
    </row>
    <row r="193" spans="2:25" ht="15" hidden="1" customHeight="1" x14ac:dyDescent="0.25">
      <c r="B193" s="95" t="s">
        <v>105</v>
      </c>
      <c r="C193" s="7" t="s">
        <v>5</v>
      </c>
      <c r="D193" s="11" t="s">
        <v>352</v>
      </c>
      <c r="E193" s="8" t="s">
        <v>6</v>
      </c>
      <c r="F193" s="13"/>
      <c r="G193" s="13"/>
      <c r="H193" s="9" t="s">
        <v>41</v>
      </c>
      <c r="I193" s="13" t="s">
        <v>46</v>
      </c>
      <c r="J193" s="29" t="s">
        <v>10</v>
      </c>
      <c r="K193" s="30" t="s">
        <v>244</v>
      </c>
      <c r="L193" s="30">
        <v>4</v>
      </c>
      <c r="M193" s="636">
        <v>2</v>
      </c>
      <c r="N193" s="636">
        <v>6</v>
      </c>
      <c r="O193" s="637">
        <v>2</v>
      </c>
      <c r="P193" s="637">
        <v>426</v>
      </c>
      <c r="Q193" s="661" t="s">
        <v>73</v>
      </c>
      <c r="R193" s="731">
        <v>43</v>
      </c>
      <c r="S193" s="950">
        <v>200000</v>
      </c>
      <c r="T193" s="810">
        <v>0</v>
      </c>
      <c r="U193" s="1025"/>
      <c r="V193" s="667"/>
      <c r="W193" s="1079"/>
      <c r="X193" s="667"/>
      <c r="Y193" s="946"/>
    </row>
    <row r="194" spans="2:25" ht="25.5" customHeight="1" x14ac:dyDescent="0.25">
      <c r="B194" s="95" t="s">
        <v>105</v>
      </c>
      <c r="C194" s="7" t="s">
        <v>5</v>
      </c>
      <c r="D194" s="11" t="s">
        <v>146</v>
      </c>
      <c r="E194" s="8" t="s">
        <v>6</v>
      </c>
      <c r="F194" s="13" t="s">
        <v>7</v>
      </c>
      <c r="G194" s="13" t="s">
        <v>8</v>
      </c>
      <c r="H194" s="9" t="s">
        <v>41</v>
      </c>
      <c r="I194" s="13" t="s">
        <v>46</v>
      </c>
      <c r="J194" s="14" t="s">
        <v>10</v>
      </c>
      <c r="K194" s="15" t="s">
        <v>243</v>
      </c>
      <c r="L194" s="15"/>
      <c r="M194" s="16"/>
      <c r="N194" s="16"/>
      <c r="O194" s="16"/>
      <c r="P194" s="17"/>
      <c r="Q194" s="18" t="s">
        <v>241</v>
      </c>
      <c r="R194" s="418">
        <v>43</v>
      </c>
      <c r="S194" s="927">
        <f>SUM(S195:S228)</f>
        <v>3380000</v>
      </c>
      <c r="T194" s="927">
        <f t="shared" ref="T194:Y194" si="68">SUM(T195:T228)</f>
        <v>924514</v>
      </c>
      <c r="U194" s="1020">
        <f t="shared" si="68"/>
        <v>3620000</v>
      </c>
      <c r="V194" s="927">
        <f t="shared" si="68"/>
        <v>6490000</v>
      </c>
      <c r="W194" s="1044">
        <f t="shared" si="68"/>
        <v>3620000</v>
      </c>
      <c r="X194" s="927">
        <f t="shared" si="68"/>
        <v>4520000</v>
      </c>
      <c r="Y194" s="691">
        <f t="shared" si="68"/>
        <v>4020000</v>
      </c>
    </row>
    <row r="195" spans="2:25" ht="15" customHeight="1" x14ac:dyDescent="0.25">
      <c r="B195" s="95" t="s">
        <v>105</v>
      </c>
      <c r="C195" s="7" t="s">
        <v>5</v>
      </c>
      <c r="D195" s="11" t="s">
        <v>146</v>
      </c>
      <c r="E195" s="8" t="s">
        <v>6</v>
      </c>
      <c r="F195" s="13"/>
      <c r="G195" s="13"/>
      <c r="H195" s="9" t="s">
        <v>41</v>
      </c>
      <c r="I195" s="13" t="s">
        <v>46</v>
      </c>
      <c r="J195" s="650" t="s">
        <v>10</v>
      </c>
      <c r="K195" s="651" t="s">
        <v>243</v>
      </c>
      <c r="L195" s="651">
        <v>3</v>
      </c>
      <c r="M195" s="659">
        <v>1</v>
      </c>
      <c r="N195" s="659">
        <v>1</v>
      </c>
      <c r="O195" s="660">
        <v>1</v>
      </c>
      <c r="P195" s="660">
        <v>311</v>
      </c>
      <c r="Q195" s="741" t="s">
        <v>12</v>
      </c>
      <c r="R195" s="731">
        <v>43</v>
      </c>
      <c r="S195" s="810">
        <v>150000</v>
      </c>
      <c r="T195" s="810">
        <v>151140</v>
      </c>
      <c r="U195" s="967">
        <v>300000</v>
      </c>
      <c r="V195" s="816">
        <v>300000</v>
      </c>
      <c r="W195" s="816">
        <v>300000</v>
      </c>
      <c r="X195" s="816">
        <v>300000</v>
      </c>
      <c r="Y195" s="816">
        <v>300000</v>
      </c>
    </row>
    <row r="196" spans="2:25" ht="15" customHeight="1" x14ac:dyDescent="0.25">
      <c r="B196" s="95" t="s">
        <v>105</v>
      </c>
      <c r="C196" s="7" t="s">
        <v>5</v>
      </c>
      <c r="D196" s="11" t="s">
        <v>146</v>
      </c>
      <c r="E196" s="8" t="s">
        <v>6</v>
      </c>
      <c r="F196" s="13"/>
      <c r="G196" s="13"/>
      <c r="H196" s="9" t="s">
        <v>41</v>
      </c>
      <c r="I196" s="13" t="s">
        <v>46</v>
      </c>
      <c r="J196" s="29" t="s">
        <v>10</v>
      </c>
      <c r="K196" s="30" t="s">
        <v>243</v>
      </c>
      <c r="L196" s="651">
        <v>3</v>
      </c>
      <c r="M196" s="659">
        <v>1</v>
      </c>
      <c r="N196" s="659">
        <v>1</v>
      </c>
      <c r="O196" s="660">
        <v>3</v>
      </c>
      <c r="P196" s="660">
        <v>311</v>
      </c>
      <c r="Q196" s="741" t="s">
        <v>13</v>
      </c>
      <c r="R196" s="731">
        <v>43</v>
      </c>
      <c r="S196" s="810">
        <v>10000</v>
      </c>
      <c r="T196" s="810">
        <v>0</v>
      </c>
      <c r="U196" s="967">
        <v>100000</v>
      </c>
      <c r="V196" s="816">
        <v>150000</v>
      </c>
      <c r="W196" s="816">
        <v>100000</v>
      </c>
      <c r="X196" s="816">
        <v>100000</v>
      </c>
      <c r="Y196" s="816">
        <v>100000</v>
      </c>
    </row>
    <row r="197" spans="2:25" ht="15" customHeight="1" x14ac:dyDescent="0.25">
      <c r="B197" s="95" t="s">
        <v>105</v>
      </c>
      <c r="C197" s="7" t="s">
        <v>5</v>
      </c>
      <c r="D197" s="11" t="s">
        <v>146</v>
      </c>
      <c r="E197" s="8" t="s">
        <v>6</v>
      </c>
      <c r="F197" s="13"/>
      <c r="G197" s="13"/>
      <c r="H197" s="9" t="s">
        <v>41</v>
      </c>
      <c r="I197" s="13" t="s">
        <v>46</v>
      </c>
      <c r="J197" s="29" t="s">
        <v>10</v>
      </c>
      <c r="K197" s="30" t="s">
        <v>243</v>
      </c>
      <c r="L197" s="651">
        <v>3</v>
      </c>
      <c r="M197" s="659">
        <v>1</v>
      </c>
      <c r="N197" s="659">
        <v>2</v>
      </c>
      <c r="O197" s="660">
        <v>1</v>
      </c>
      <c r="P197" s="660">
        <v>312</v>
      </c>
      <c r="Q197" s="741" t="s">
        <v>14</v>
      </c>
      <c r="R197" s="731">
        <v>43</v>
      </c>
      <c r="S197" s="810">
        <v>20000</v>
      </c>
      <c r="T197" s="810">
        <v>0</v>
      </c>
      <c r="U197" s="967">
        <v>20000</v>
      </c>
      <c r="V197" s="816">
        <v>20000</v>
      </c>
      <c r="W197" s="816">
        <v>20000</v>
      </c>
      <c r="X197" s="816">
        <v>20000</v>
      </c>
      <c r="Y197" s="816">
        <v>20000</v>
      </c>
    </row>
    <row r="198" spans="2:25" ht="15" customHeight="1" x14ac:dyDescent="0.25">
      <c r="B198" s="95" t="s">
        <v>105</v>
      </c>
      <c r="C198" s="7" t="s">
        <v>5</v>
      </c>
      <c r="D198" s="11" t="s">
        <v>146</v>
      </c>
      <c r="E198" s="8" t="s">
        <v>6</v>
      </c>
      <c r="F198" s="13"/>
      <c r="G198" s="13"/>
      <c r="H198" s="9" t="s">
        <v>41</v>
      </c>
      <c r="I198" s="13" t="s">
        <v>46</v>
      </c>
      <c r="J198" s="29" t="s">
        <v>10</v>
      </c>
      <c r="K198" s="30" t="s">
        <v>243</v>
      </c>
      <c r="L198" s="651">
        <v>3</v>
      </c>
      <c r="M198" s="659">
        <v>1</v>
      </c>
      <c r="N198" s="659">
        <v>3</v>
      </c>
      <c r="O198" s="660">
        <v>2</v>
      </c>
      <c r="P198" s="660">
        <v>313</v>
      </c>
      <c r="Q198" s="741" t="s">
        <v>15</v>
      </c>
      <c r="R198" s="731">
        <v>43</v>
      </c>
      <c r="S198" s="810">
        <v>50000</v>
      </c>
      <c r="T198" s="810">
        <v>23427</v>
      </c>
      <c r="U198" s="967">
        <v>50000</v>
      </c>
      <c r="V198" s="816">
        <v>70000</v>
      </c>
      <c r="W198" s="816">
        <v>50000</v>
      </c>
      <c r="X198" s="816">
        <v>50000</v>
      </c>
      <c r="Y198" s="816">
        <v>50000</v>
      </c>
    </row>
    <row r="199" spans="2:25" ht="18" customHeight="1" x14ac:dyDescent="0.25">
      <c r="B199" s="95" t="s">
        <v>105</v>
      </c>
      <c r="C199" s="7" t="s">
        <v>5</v>
      </c>
      <c r="D199" s="11" t="s">
        <v>146</v>
      </c>
      <c r="E199" s="8" t="s">
        <v>6</v>
      </c>
      <c r="F199" s="13"/>
      <c r="G199" s="13"/>
      <c r="H199" s="9" t="s">
        <v>41</v>
      </c>
      <c r="I199" s="13" t="s">
        <v>46</v>
      </c>
      <c r="J199" s="29" t="s">
        <v>10</v>
      </c>
      <c r="K199" s="30" t="s">
        <v>243</v>
      </c>
      <c r="L199" s="651">
        <v>3</v>
      </c>
      <c r="M199" s="659">
        <v>1</v>
      </c>
      <c r="N199" s="659">
        <v>3</v>
      </c>
      <c r="O199" s="660">
        <v>3</v>
      </c>
      <c r="P199" s="660">
        <v>313</v>
      </c>
      <c r="Q199" s="741" t="s">
        <v>16</v>
      </c>
      <c r="R199" s="731">
        <v>43</v>
      </c>
      <c r="S199" s="810">
        <v>20000</v>
      </c>
      <c r="T199" s="810">
        <v>2569</v>
      </c>
      <c r="U199" s="967">
        <v>20000</v>
      </c>
      <c r="V199" s="816">
        <v>20000</v>
      </c>
      <c r="W199" s="816">
        <v>20000</v>
      </c>
      <c r="X199" s="816">
        <v>20000</v>
      </c>
      <c r="Y199" s="816">
        <v>20000</v>
      </c>
    </row>
    <row r="200" spans="2:25" ht="18" customHeight="1" x14ac:dyDescent="0.25">
      <c r="B200" s="95" t="s">
        <v>105</v>
      </c>
      <c r="C200" s="7" t="s">
        <v>5</v>
      </c>
      <c r="D200" s="11" t="s">
        <v>146</v>
      </c>
      <c r="E200" s="8" t="s">
        <v>6</v>
      </c>
      <c r="F200" s="13"/>
      <c r="G200" s="13"/>
      <c r="H200" s="9" t="s">
        <v>41</v>
      </c>
      <c r="I200" s="13" t="s">
        <v>46</v>
      </c>
      <c r="J200" s="29" t="s">
        <v>10</v>
      </c>
      <c r="K200" s="30" t="s">
        <v>243</v>
      </c>
      <c r="L200" s="651">
        <v>3</v>
      </c>
      <c r="M200" s="659">
        <v>2</v>
      </c>
      <c r="N200" s="659">
        <v>1</v>
      </c>
      <c r="O200" s="660">
        <v>1</v>
      </c>
      <c r="P200" s="660">
        <v>321</v>
      </c>
      <c r="Q200" s="42" t="s">
        <v>17</v>
      </c>
      <c r="R200" s="731">
        <v>43</v>
      </c>
      <c r="S200" s="810">
        <v>30000</v>
      </c>
      <c r="T200" s="810">
        <v>0</v>
      </c>
      <c r="U200" s="967">
        <v>30000</v>
      </c>
      <c r="V200" s="816">
        <v>30000</v>
      </c>
      <c r="W200" s="816">
        <v>30000</v>
      </c>
      <c r="X200" s="816">
        <v>30000</v>
      </c>
      <c r="Y200" s="816">
        <v>30000</v>
      </c>
    </row>
    <row r="201" spans="2:25" ht="18" customHeight="1" x14ac:dyDescent="0.25">
      <c r="B201" s="95" t="s">
        <v>105</v>
      </c>
      <c r="C201" s="7" t="s">
        <v>5</v>
      </c>
      <c r="D201" s="11" t="s">
        <v>146</v>
      </c>
      <c r="E201" s="8" t="s">
        <v>6</v>
      </c>
      <c r="F201" s="13"/>
      <c r="G201" s="13"/>
      <c r="H201" s="9" t="s">
        <v>41</v>
      </c>
      <c r="I201" s="13" t="s">
        <v>46</v>
      </c>
      <c r="J201" s="29" t="s">
        <v>10</v>
      </c>
      <c r="K201" s="30" t="s">
        <v>243</v>
      </c>
      <c r="L201" s="651">
        <v>3</v>
      </c>
      <c r="M201" s="659">
        <v>2</v>
      </c>
      <c r="N201" s="659">
        <v>1</v>
      </c>
      <c r="O201" s="660">
        <v>2</v>
      </c>
      <c r="P201" s="660">
        <v>321</v>
      </c>
      <c r="Q201" s="42" t="s">
        <v>18</v>
      </c>
      <c r="R201" s="731">
        <v>43</v>
      </c>
      <c r="S201" s="810">
        <v>30000</v>
      </c>
      <c r="T201" s="810">
        <v>12243</v>
      </c>
      <c r="U201" s="967">
        <v>30000</v>
      </c>
      <c r="V201" s="816">
        <v>30000</v>
      </c>
      <c r="W201" s="816">
        <v>30000</v>
      </c>
      <c r="X201" s="816">
        <v>30000</v>
      </c>
      <c r="Y201" s="816">
        <v>30000</v>
      </c>
    </row>
    <row r="202" spans="2:25" ht="18" customHeight="1" x14ac:dyDescent="0.25">
      <c r="B202" s="95" t="s">
        <v>105</v>
      </c>
      <c r="C202" s="7" t="s">
        <v>5</v>
      </c>
      <c r="D202" s="11" t="s">
        <v>146</v>
      </c>
      <c r="E202" s="8" t="s">
        <v>6</v>
      </c>
      <c r="F202" s="13"/>
      <c r="G202" s="13"/>
      <c r="H202" s="9" t="s">
        <v>41</v>
      </c>
      <c r="I202" s="13" t="s">
        <v>46</v>
      </c>
      <c r="J202" s="29" t="s">
        <v>10</v>
      </c>
      <c r="K202" s="30" t="s">
        <v>243</v>
      </c>
      <c r="L202" s="651">
        <v>3</v>
      </c>
      <c r="M202" s="659">
        <v>2</v>
      </c>
      <c r="N202" s="659">
        <v>2</v>
      </c>
      <c r="O202" s="660">
        <v>1</v>
      </c>
      <c r="P202" s="660">
        <v>322</v>
      </c>
      <c r="Q202" s="42" t="s">
        <v>20</v>
      </c>
      <c r="R202" s="731">
        <v>43</v>
      </c>
      <c r="S202" s="810">
        <v>50000</v>
      </c>
      <c r="T202" s="810">
        <v>0</v>
      </c>
      <c r="U202" s="967">
        <v>50000</v>
      </c>
      <c r="V202" s="816">
        <v>50000</v>
      </c>
      <c r="W202" s="816">
        <v>50000</v>
      </c>
      <c r="X202" s="816">
        <v>50000</v>
      </c>
      <c r="Y202" s="816">
        <v>50000</v>
      </c>
    </row>
    <row r="203" spans="2:25" ht="15" customHeight="1" x14ac:dyDescent="0.25">
      <c r="B203" s="95" t="s">
        <v>105</v>
      </c>
      <c r="C203" s="7" t="s">
        <v>5</v>
      </c>
      <c r="D203" s="11" t="s">
        <v>146</v>
      </c>
      <c r="E203" s="8" t="s">
        <v>6</v>
      </c>
      <c r="F203" s="13"/>
      <c r="G203" s="13"/>
      <c r="H203" s="9" t="s">
        <v>41</v>
      </c>
      <c r="I203" s="13" t="s">
        <v>46</v>
      </c>
      <c r="J203" s="29" t="s">
        <v>10</v>
      </c>
      <c r="K203" s="30" t="s">
        <v>243</v>
      </c>
      <c r="L203" s="651">
        <v>3</v>
      </c>
      <c r="M203" s="659">
        <v>2</v>
      </c>
      <c r="N203" s="659">
        <v>2</v>
      </c>
      <c r="O203" s="660">
        <v>2</v>
      </c>
      <c r="P203" s="660">
        <v>322</v>
      </c>
      <c r="Q203" s="742" t="s">
        <v>43</v>
      </c>
      <c r="R203" s="731">
        <v>43</v>
      </c>
      <c r="S203" s="810">
        <v>20000</v>
      </c>
      <c r="T203" s="810">
        <v>0</v>
      </c>
      <c r="U203" s="967">
        <v>20000</v>
      </c>
      <c r="V203" s="816">
        <v>20000</v>
      </c>
      <c r="W203" s="816">
        <v>20000</v>
      </c>
      <c r="X203" s="816">
        <v>20000</v>
      </c>
      <c r="Y203" s="816">
        <v>20000</v>
      </c>
    </row>
    <row r="204" spans="2:25" ht="15" customHeight="1" x14ac:dyDescent="0.25">
      <c r="B204" s="95" t="s">
        <v>105</v>
      </c>
      <c r="C204" s="7" t="s">
        <v>5</v>
      </c>
      <c r="D204" s="11" t="s">
        <v>146</v>
      </c>
      <c r="E204" s="8" t="s">
        <v>6</v>
      </c>
      <c r="F204" s="13"/>
      <c r="G204" s="13"/>
      <c r="H204" s="9" t="s">
        <v>41</v>
      </c>
      <c r="I204" s="13" t="s">
        <v>46</v>
      </c>
      <c r="J204" s="29" t="s">
        <v>10</v>
      </c>
      <c r="K204" s="30" t="s">
        <v>243</v>
      </c>
      <c r="L204" s="651">
        <v>3</v>
      </c>
      <c r="M204" s="659">
        <v>2</v>
      </c>
      <c r="N204" s="659">
        <v>2</v>
      </c>
      <c r="O204" s="660">
        <v>3</v>
      </c>
      <c r="P204" s="660">
        <v>322</v>
      </c>
      <c r="Q204" s="742" t="s">
        <v>76</v>
      </c>
      <c r="R204" s="731">
        <v>43</v>
      </c>
      <c r="S204" s="810">
        <v>50000</v>
      </c>
      <c r="T204" s="810">
        <v>0</v>
      </c>
      <c r="U204" s="967">
        <v>50000</v>
      </c>
      <c r="V204" s="816">
        <v>50000</v>
      </c>
      <c r="W204" s="816">
        <v>50000</v>
      </c>
      <c r="X204" s="816">
        <v>50000</v>
      </c>
      <c r="Y204" s="816">
        <v>50000</v>
      </c>
    </row>
    <row r="205" spans="2:25" ht="15" customHeight="1" x14ac:dyDescent="0.25">
      <c r="B205" s="95" t="s">
        <v>105</v>
      </c>
      <c r="C205" s="7" t="s">
        <v>5</v>
      </c>
      <c r="D205" s="11" t="s">
        <v>146</v>
      </c>
      <c r="E205" s="8" t="s">
        <v>6</v>
      </c>
      <c r="F205" s="13"/>
      <c r="G205" s="13"/>
      <c r="H205" s="9" t="s">
        <v>41</v>
      </c>
      <c r="I205" s="13" t="s">
        <v>46</v>
      </c>
      <c r="J205" s="29" t="s">
        <v>10</v>
      </c>
      <c r="K205" s="30" t="s">
        <v>243</v>
      </c>
      <c r="L205" s="651">
        <v>3</v>
      </c>
      <c r="M205" s="659">
        <v>2</v>
      </c>
      <c r="N205" s="659">
        <v>2</v>
      </c>
      <c r="O205" s="660">
        <v>5</v>
      </c>
      <c r="P205" s="660">
        <v>322</v>
      </c>
      <c r="Q205" s="742" t="s">
        <v>23</v>
      </c>
      <c r="R205" s="731">
        <v>43</v>
      </c>
      <c r="S205" s="810">
        <v>10000</v>
      </c>
      <c r="T205" s="810">
        <v>0</v>
      </c>
      <c r="U205" s="967">
        <v>10000</v>
      </c>
      <c r="V205" s="816">
        <v>10000</v>
      </c>
      <c r="W205" s="816">
        <v>10000</v>
      </c>
      <c r="X205" s="816">
        <v>10000</v>
      </c>
      <c r="Y205" s="816">
        <v>10000</v>
      </c>
    </row>
    <row r="206" spans="2:25" ht="15" customHeight="1" x14ac:dyDescent="0.25">
      <c r="B206" s="95" t="s">
        <v>105</v>
      </c>
      <c r="C206" s="7" t="s">
        <v>5</v>
      </c>
      <c r="D206" s="11" t="s">
        <v>146</v>
      </c>
      <c r="E206" s="8" t="s">
        <v>6</v>
      </c>
      <c r="F206" s="13"/>
      <c r="G206" s="13"/>
      <c r="H206" s="9" t="s">
        <v>41</v>
      </c>
      <c r="I206" s="13" t="s">
        <v>46</v>
      </c>
      <c r="J206" s="29" t="s">
        <v>10</v>
      </c>
      <c r="K206" s="30" t="s">
        <v>243</v>
      </c>
      <c r="L206" s="651">
        <v>3</v>
      </c>
      <c r="M206" s="659">
        <v>2</v>
      </c>
      <c r="N206" s="659">
        <v>3</v>
      </c>
      <c r="O206" s="660">
        <v>1</v>
      </c>
      <c r="P206" s="660">
        <v>323</v>
      </c>
      <c r="Q206" s="743" t="s">
        <v>25</v>
      </c>
      <c r="R206" s="731">
        <v>43</v>
      </c>
      <c r="S206" s="810">
        <v>50000</v>
      </c>
      <c r="T206" s="810">
        <v>0</v>
      </c>
      <c r="U206" s="967">
        <v>50000</v>
      </c>
      <c r="V206" s="816">
        <v>50000</v>
      </c>
      <c r="W206" s="816">
        <v>50000</v>
      </c>
      <c r="X206" s="816">
        <v>50000</v>
      </c>
      <c r="Y206" s="816">
        <v>50000</v>
      </c>
    </row>
    <row r="207" spans="2:25" ht="15" customHeight="1" x14ac:dyDescent="0.25">
      <c r="B207" s="95" t="s">
        <v>105</v>
      </c>
      <c r="C207" s="7" t="s">
        <v>5</v>
      </c>
      <c r="D207" s="11" t="s">
        <v>146</v>
      </c>
      <c r="E207" s="8" t="s">
        <v>6</v>
      </c>
      <c r="F207" s="13"/>
      <c r="G207" s="13"/>
      <c r="H207" s="9" t="s">
        <v>41</v>
      </c>
      <c r="I207" s="13" t="s">
        <v>46</v>
      </c>
      <c r="J207" s="29" t="s">
        <v>10</v>
      </c>
      <c r="K207" s="30" t="s">
        <v>243</v>
      </c>
      <c r="L207" s="651">
        <v>3</v>
      </c>
      <c r="M207" s="659">
        <v>2</v>
      </c>
      <c r="N207" s="659">
        <v>3</v>
      </c>
      <c r="O207" s="660">
        <v>2</v>
      </c>
      <c r="P207" s="660">
        <v>323</v>
      </c>
      <c r="Q207" s="741" t="s">
        <v>77</v>
      </c>
      <c r="R207" s="731">
        <v>43</v>
      </c>
      <c r="S207" s="810">
        <v>50000</v>
      </c>
      <c r="T207" s="810">
        <v>0</v>
      </c>
      <c r="U207" s="967">
        <v>50000</v>
      </c>
      <c r="V207" s="816">
        <v>50000</v>
      </c>
      <c r="W207" s="816">
        <v>50000</v>
      </c>
      <c r="X207" s="816">
        <v>50000</v>
      </c>
      <c r="Y207" s="816">
        <v>50000</v>
      </c>
    </row>
    <row r="208" spans="2:25" ht="15" customHeight="1" x14ac:dyDescent="0.25">
      <c r="B208" s="95" t="s">
        <v>105</v>
      </c>
      <c r="C208" s="7" t="s">
        <v>5</v>
      </c>
      <c r="D208" s="11" t="s">
        <v>146</v>
      </c>
      <c r="E208" s="8" t="s">
        <v>6</v>
      </c>
      <c r="F208" s="13"/>
      <c r="G208" s="13"/>
      <c r="H208" s="9" t="s">
        <v>41</v>
      </c>
      <c r="I208" s="13" t="s">
        <v>46</v>
      </c>
      <c r="J208" s="29" t="s">
        <v>10</v>
      </c>
      <c r="K208" s="30" t="s">
        <v>243</v>
      </c>
      <c r="L208" s="651">
        <v>3</v>
      </c>
      <c r="M208" s="659">
        <v>2</v>
      </c>
      <c r="N208" s="659">
        <v>3</v>
      </c>
      <c r="O208" s="660">
        <v>3</v>
      </c>
      <c r="P208" s="660">
        <v>323</v>
      </c>
      <c r="Q208" s="70" t="s">
        <v>26</v>
      </c>
      <c r="R208" s="419">
        <v>43</v>
      </c>
      <c r="S208" s="810">
        <v>100000</v>
      </c>
      <c r="T208" s="810">
        <v>273779</v>
      </c>
      <c r="U208" s="967">
        <v>100000</v>
      </c>
      <c r="V208" s="816">
        <v>1000000</v>
      </c>
      <c r="W208" s="816">
        <v>100000</v>
      </c>
      <c r="X208" s="816">
        <v>1000000</v>
      </c>
      <c r="Y208" s="816">
        <v>500000</v>
      </c>
    </row>
    <row r="209" spans="2:25" ht="15" customHeight="1" x14ac:dyDescent="0.25">
      <c r="B209" s="95" t="s">
        <v>105</v>
      </c>
      <c r="C209" s="7" t="s">
        <v>5</v>
      </c>
      <c r="D209" s="11" t="s">
        <v>146</v>
      </c>
      <c r="E209" s="8" t="s">
        <v>6</v>
      </c>
      <c r="F209" s="13"/>
      <c r="G209" s="13"/>
      <c r="H209" s="9" t="s">
        <v>41</v>
      </c>
      <c r="I209" s="13" t="s">
        <v>46</v>
      </c>
      <c r="J209" s="29" t="s">
        <v>10</v>
      </c>
      <c r="K209" s="30" t="s">
        <v>243</v>
      </c>
      <c r="L209" s="651">
        <v>3</v>
      </c>
      <c r="M209" s="659">
        <v>2</v>
      </c>
      <c r="N209" s="659">
        <v>3</v>
      </c>
      <c r="O209" s="660">
        <v>4</v>
      </c>
      <c r="P209" s="660">
        <v>323</v>
      </c>
      <c r="Q209" s="70" t="s">
        <v>44</v>
      </c>
      <c r="R209" s="419">
        <v>43</v>
      </c>
      <c r="S209" s="810">
        <v>100000</v>
      </c>
      <c r="T209" s="810">
        <v>0</v>
      </c>
      <c r="U209" s="967">
        <v>100000</v>
      </c>
      <c r="V209" s="816">
        <v>100000</v>
      </c>
      <c r="W209" s="816">
        <v>100000</v>
      </c>
      <c r="X209" s="816">
        <v>100000</v>
      </c>
      <c r="Y209" s="816">
        <v>100000</v>
      </c>
    </row>
    <row r="210" spans="2:25" ht="15" customHeight="1" x14ac:dyDescent="0.25">
      <c r="B210" s="95" t="s">
        <v>105</v>
      </c>
      <c r="C210" s="7" t="s">
        <v>5</v>
      </c>
      <c r="D210" s="11" t="s">
        <v>146</v>
      </c>
      <c r="E210" s="8" t="s">
        <v>6</v>
      </c>
      <c r="F210" s="13"/>
      <c r="G210" s="13"/>
      <c r="H210" s="9" t="s">
        <v>41</v>
      </c>
      <c r="I210" s="13" t="s">
        <v>46</v>
      </c>
      <c r="J210" s="29" t="s">
        <v>10</v>
      </c>
      <c r="K210" s="30" t="s">
        <v>243</v>
      </c>
      <c r="L210" s="651">
        <v>3</v>
      </c>
      <c r="M210" s="659">
        <v>2</v>
      </c>
      <c r="N210" s="659">
        <v>3</v>
      </c>
      <c r="O210" s="660">
        <v>5</v>
      </c>
      <c r="P210" s="660">
        <v>323</v>
      </c>
      <c r="Q210" s="70" t="s">
        <v>28</v>
      </c>
      <c r="R210" s="419">
        <v>43</v>
      </c>
      <c r="S210" s="810">
        <v>50000</v>
      </c>
      <c r="T210" s="810">
        <v>197801</v>
      </c>
      <c r="U210" s="967">
        <v>50000</v>
      </c>
      <c r="V210" s="816">
        <v>50000</v>
      </c>
      <c r="W210" s="816">
        <v>50000</v>
      </c>
      <c r="X210" s="816">
        <v>50000</v>
      </c>
      <c r="Y210" s="816">
        <v>50000</v>
      </c>
    </row>
    <row r="211" spans="2:25" ht="15" customHeight="1" x14ac:dyDescent="0.25">
      <c r="B211" s="95" t="s">
        <v>105</v>
      </c>
      <c r="C211" s="7" t="s">
        <v>5</v>
      </c>
      <c r="D211" s="11" t="s">
        <v>146</v>
      </c>
      <c r="E211" s="8" t="s">
        <v>6</v>
      </c>
      <c r="F211" s="13"/>
      <c r="G211" s="13"/>
      <c r="H211" s="9" t="s">
        <v>41</v>
      </c>
      <c r="I211" s="13" t="s">
        <v>46</v>
      </c>
      <c r="J211" s="29" t="s">
        <v>10</v>
      </c>
      <c r="K211" s="30" t="s">
        <v>243</v>
      </c>
      <c r="L211" s="651">
        <v>3</v>
      </c>
      <c r="M211" s="659">
        <v>2</v>
      </c>
      <c r="N211" s="659">
        <v>3</v>
      </c>
      <c r="O211" s="660">
        <v>6</v>
      </c>
      <c r="P211" s="660">
        <v>323</v>
      </c>
      <c r="Q211" s="70" t="s">
        <v>29</v>
      </c>
      <c r="R211" s="419">
        <v>43</v>
      </c>
      <c r="S211" s="810">
        <v>10000</v>
      </c>
      <c r="T211" s="810">
        <v>0</v>
      </c>
      <c r="U211" s="967">
        <v>10000</v>
      </c>
      <c r="V211" s="816">
        <v>10000</v>
      </c>
      <c r="W211" s="816">
        <v>10000</v>
      </c>
      <c r="X211" s="816">
        <v>10000</v>
      </c>
      <c r="Y211" s="816">
        <v>10000</v>
      </c>
    </row>
    <row r="212" spans="2:25" ht="15" customHeight="1" x14ac:dyDescent="0.25">
      <c r="B212" s="95" t="s">
        <v>105</v>
      </c>
      <c r="C212" s="7" t="s">
        <v>5</v>
      </c>
      <c r="D212" s="11" t="s">
        <v>146</v>
      </c>
      <c r="E212" s="8" t="s">
        <v>6</v>
      </c>
      <c r="F212" s="13"/>
      <c r="G212" s="13"/>
      <c r="H212" s="9" t="s">
        <v>41</v>
      </c>
      <c r="I212" s="13" t="s">
        <v>46</v>
      </c>
      <c r="J212" s="29" t="s">
        <v>10</v>
      </c>
      <c r="K212" s="30" t="s">
        <v>243</v>
      </c>
      <c r="L212" s="30">
        <v>3</v>
      </c>
      <c r="M212" s="636">
        <v>2</v>
      </c>
      <c r="N212" s="636">
        <v>3</v>
      </c>
      <c r="O212" s="636">
        <v>7</v>
      </c>
      <c r="P212" s="33">
        <v>323</v>
      </c>
      <c r="Q212" s="70" t="s">
        <v>30</v>
      </c>
      <c r="R212" s="419">
        <v>43</v>
      </c>
      <c r="S212" s="810">
        <v>500000</v>
      </c>
      <c r="T212" s="810">
        <v>249520</v>
      </c>
      <c r="U212" s="967">
        <v>500000</v>
      </c>
      <c r="V212" s="816">
        <v>500000</v>
      </c>
      <c r="W212" s="816">
        <v>500000</v>
      </c>
      <c r="X212" s="816">
        <v>500000</v>
      </c>
      <c r="Y212" s="816">
        <v>500000</v>
      </c>
    </row>
    <row r="213" spans="2:25" ht="15" customHeight="1" x14ac:dyDescent="0.25">
      <c r="B213" s="95" t="s">
        <v>105</v>
      </c>
      <c r="C213" s="7" t="s">
        <v>5</v>
      </c>
      <c r="D213" s="11" t="s">
        <v>146</v>
      </c>
      <c r="E213" s="8" t="s">
        <v>6</v>
      </c>
      <c r="F213" s="13"/>
      <c r="G213" s="13"/>
      <c r="H213" s="9" t="s">
        <v>41</v>
      </c>
      <c r="I213" s="13" t="s">
        <v>46</v>
      </c>
      <c r="J213" s="29" t="s">
        <v>10</v>
      </c>
      <c r="K213" s="30" t="s">
        <v>243</v>
      </c>
      <c r="L213" s="30">
        <v>3</v>
      </c>
      <c r="M213" s="636">
        <v>2</v>
      </c>
      <c r="N213" s="636">
        <v>3</v>
      </c>
      <c r="O213" s="636">
        <v>8</v>
      </c>
      <c r="P213" s="33">
        <v>323</v>
      </c>
      <c r="Q213" s="70" t="s">
        <v>38</v>
      </c>
      <c r="R213" s="419">
        <v>43</v>
      </c>
      <c r="S213" s="810">
        <v>50000</v>
      </c>
      <c r="T213" s="810">
        <v>0</v>
      </c>
      <c r="U213" s="967">
        <v>50000</v>
      </c>
      <c r="V213" s="816">
        <v>50000</v>
      </c>
      <c r="W213" s="816">
        <v>50000</v>
      </c>
      <c r="X213" s="816">
        <v>50000</v>
      </c>
      <c r="Y213" s="816">
        <v>50000</v>
      </c>
    </row>
    <row r="214" spans="2:25" ht="15" customHeight="1" x14ac:dyDescent="0.25">
      <c r="B214" s="95" t="s">
        <v>105</v>
      </c>
      <c r="C214" s="7" t="s">
        <v>5</v>
      </c>
      <c r="D214" s="11" t="s">
        <v>146</v>
      </c>
      <c r="E214" s="8" t="s">
        <v>6</v>
      </c>
      <c r="F214" s="13"/>
      <c r="G214" s="13"/>
      <c r="H214" s="9" t="s">
        <v>41</v>
      </c>
      <c r="I214" s="13" t="s">
        <v>46</v>
      </c>
      <c r="J214" s="29" t="s">
        <v>10</v>
      </c>
      <c r="K214" s="30" t="s">
        <v>243</v>
      </c>
      <c r="L214" s="30">
        <v>3</v>
      </c>
      <c r="M214" s="636">
        <v>2</v>
      </c>
      <c r="N214" s="636">
        <v>3</v>
      </c>
      <c r="O214" s="636">
        <v>9</v>
      </c>
      <c r="P214" s="33">
        <v>323</v>
      </c>
      <c r="Q214" s="70" t="s">
        <v>45</v>
      </c>
      <c r="R214" s="419">
        <v>43</v>
      </c>
      <c r="S214" s="810">
        <v>200000</v>
      </c>
      <c r="T214" s="810">
        <v>0</v>
      </c>
      <c r="U214" s="967">
        <v>200000</v>
      </c>
      <c r="V214" s="816">
        <v>200000</v>
      </c>
      <c r="W214" s="816">
        <v>200000</v>
      </c>
      <c r="X214" s="816">
        <v>200000</v>
      </c>
      <c r="Y214" s="816">
        <v>200000</v>
      </c>
    </row>
    <row r="215" spans="2:25" ht="15" customHeight="1" x14ac:dyDescent="0.25">
      <c r="B215" s="95" t="s">
        <v>105</v>
      </c>
      <c r="C215" s="7" t="s">
        <v>5</v>
      </c>
      <c r="D215" s="11" t="s">
        <v>146</v>
      </c>
      <c r="E215" s="8" t="s">
        <v>6</v>
      </c>
      <c r="F215" s="13"/>
      <c r="G215" s="13"/>
      <c r="H215" s="9" t="s">
        <v>41</v>
      </c>
      <c r="I215" s="13" t="s">
        <v>46</v>
      </c>
      <c r="J215" s="29" t="s">
        <v>10</v>
      </c>
      <c r="K215" s="30" t="s">
        <v>243</v>
      </c>
      <c r="L215" s="30">
        <v>3</v>
      </c>
      <c r="M215" s="636">
        <v>2</v>
      </c>
      <c r="N215" s="636">
        <v>4</v>
      </c>
      <c r="O215" s="636">
        <v>1</v>
      </c>
      <c r="P215" s="33">
        <v>324</v>
      </c>
      <c r="Q215" s="70" t="s">
        <v>47</v>
      </c>
      <c r="R215" s="419">
        <v>43</v>
      </c>
      <c r="S215" s="810">
        <v>100000</v>
      </c>
      <c r="T215" s="810">
        <v>3741</v>
      </c>
      <c r="U215" s="967">
        <v>100000</v>
      </c>
      <c r="V215" s="816">
        <v>100000</v>
      </c>
      <c r="W215" s="816">
        <v>100000</v>
      </c>
      <c r="X215" s="816">
        <v>100000</v>
      </c>
      <c r="Y215" s="816">
        <v>100000</v>
      </c>
    </row>
    <row r="216" spans="2:25" ht="15" customHeight="1" x14ac:dyDescent="0.25">
      <c r="B216" s="95" t="s">
        <v>105</v>
      </c>
      <c r="C216" s="7" t="s">
        <v>5</v>
      </c>
      <c r="D216" s="11" t="s">
        <v>146</v>
      </c>
      <c r="E216" s="8" t="s">
        <v>6</v>
      </c>
      <c r="F216" s="13"/>
      <c r="G216" s="13"/>
      <c r="H216" s="9" t="s">
        <v>41</v>
      </c>
      <c r="I216" s="13" t="s">
        <v>46</v>
      </c>
      <c r="J216" s="29" t="s">
        <v>10</v>
      </c>
      <c r="K216" s="30" t="s">
        <v>243</v>
      </c>
      <c r="L216" s="30">
        <v>3</v>
      </c>
      <c r="M216" s="636">
        <v>2</v>
      </c>
      <c r="N216" s="636">
        <v>9</v>
      </c>
      <c r="O216" s="636">
        <v>1</v>
      </c>
      <c r="P216" s="33">
        <v>329</v>
      </c>
      <c r="Q216" s="70" t="s">
        <v>39</v>
      </c>
      <c r="R216" s="419">
        <v>43</v>
      </c>
      <c r="S216" s="810">
        <v>20000</v>
      </c>
      <c r="T216" s="810">
        <v>0</v>
      </c>
      <c r="U216" s="967">
        <v>20000</v>
      </c>
      <c r="V216" s="816">
        <v>20000</v>
      </c>
      <c r="W216" s="816">
        <v>20000</v>
      </c>
      <c r="X216" s="816">
        <v>20000</v>
      </c>
      <c r="Y216" s="816">
        <v>20000</v>
      </c>
    </row>
    <row r="217" spans="2:25" ht="15" customHeight="1" x14ac:dyDescent="0.25">
      <c r="B217" s="95" t="s">
        <v>105</v>
      </c>
      <c r="C217" s="7" t="s">
        <v>5</v>
      </c>
      <c r="D217" s="11" t="s">
        <v>146</v>
      </c>
      <c r="E217" s="8" t="s">
        <v>6</v>
      </c>
      <c r="F217" s="13"/>
      <c r="G217" s="13"/>
      <c r="H217" s="9" t="s">
        <v>41</v>
      </c>
      <c r="I217" s="13" t="s">
        <v>46</v>
      </c>
      <c r="J217" s="29" t="s">
        <v>10</v>
      </c>
      <c r="K217" s="30" t="s">
        <v>243</v>
      </c>
      <c r="L217" s="30">
        <v>3</v>
      </c>
      <c r="M217" s="636">
        <v>2</v>
      </c>
      <c r="N217" s="636">
        <v>9</v>
      </c>
      <c r="O217" s="637">
        <v>3</v>
      </c>
      <c r="P217" s="637">
        <v>329</v>
      </c>
      <c r="Q217" s="661" t="s">
        <v>32</v>
      </c>
      <c r="R217" s="419">
        <v>43</v>
      </c>
      <c r="S217" s="810">
        <v>10000</v>
      </c>
      <c r="T217" s="810">
        <v>4044</v>
      </c>
      <c r="U217" s="967">
        <v>10000</v>
      </c>
      <c r="V217" s="816">
        <v>10000</v>
      </c>
      <c r="W217" s="816">
        <v>10000</v>
      </c>
      <c r="X217" s="816">
        <v>10000</v>
      </c>
      <c r="Y217" s="816">
        <v>10000</v>
      </c>
    </row>
    <row r="218" spans="2:25" ht="15" customHeight="1" x14ac:dyDescent="0.25">
      <c r="B218" s="95" t="s">
        <v>105</v>
      </c>
      <c r="C218" s="7" t="s">
        <v>5</v>
      </c>
      <c r="D218" s="11" t="s">
        <v>146</v>
      </c>
      <c r="E218" s="8" t="s">
        <v>6</v>
      </c>
      <c r="F218" s="13"/>
      <c r="G218" s="13"/>
      <c r="H218" s="9" t="s">
        <v>41</v>
      </c>
      <c r="I218" s="13" t="s">
        <v>46</v>
      </c>
      <c r="J218" s="29" t="s">
        <v>10</v>
      </c>
      <c r="K218" s="30" t="s">
        <v>243</v>
      </c>
      <c r="L218" s="30">
        <v>3</v>
      </c>
      <c r="M218" s="636">
        <v>2</v>
      </c>
      <c r="N218" s="636">
        <v>9</v>
      </c>
      <c r="O218" s="637">
        <v>9</v>
      </c>
      <c r="P218" s="637">
        <v>329</v>
      </c>
      <c r="Q218" s="661" t="s">
        <v>84</v>
      </c>
      <c r="R218" s="419">
        <v>43</v>
      </c>
      <c r="S218" s="810">
        <v>10000</v>
      </c>
      <c r="T218" s="810">
        <v>0</v>
      </c>
      <c r="U218" s="967">
        <v>10000</v>
      </c>
      <c r="V218" s="816">
        <v>10000</v>
      </c>
      <c r="W218" s="816">
        <v>10000</v>
      </c>
      <c r="X218" s="816">
        <v>10000</v>
      </c>
      <c r="Y218" s="816">
        <v>10000</v>
      </c>
    </row>
    <row r="219" spans="2:25" ht="15" customHeight="1" x14ac:dyDescent="0.25">
      <c r="B219" s="95" t="s">
        <v>105</v>
      </c>
      <c r="C219" s="7" t="s">
        <v>5</v>
      </c>
      <c r="D219" s="11" t="s">
        <v>146</v>
      </c>
      <c r="E219" s="8" t="s">
        <v>6</v>
      </c>
      <c r="F219" s="13"/>
      <c r="G219" s="13"/>
      <c r="H219" s="9" t="s">
        <v>41</v>
      </c>
      <c r="I219" s="13" t="s">
        <v>46</v>
      </c>
      <c r="J219" s="29" t="s">
        <v>10</v>
      </c>
      <c r="K219" s="30" t="s">
        <v>243</v>
      </c>
      <c r="L219" s="30">
        <v>3</v>
      </c>
      <c r="M219" s="636">
        <v>6</v>
      </c>
      <c r="N219" s="636">
        <v>3</v>
      </c>
      <c r="O219" s="637">
        <v>1</v>
      </c>
      <c r="P219" s="637">
        <v>363</v>
      </c>
      <c r="Q219" s="661" t="s">
        <v>60</v>
      </c>
      <c r="R219" s="419">
        <v>43</v>
      </c>
      <c r="S219" s="810">
        <v>100000</v>
      </c>
      <c r="T219" s="810">
        <v>0</v>
      </c>
      <c r="U219" s="967">
        <v>100000</v>
      </c>
      <c r="V219" s="816">
        <v>2000000</v>
      </c>
      <c r="W219" s="816">
        <v>100000</v>
      </c>
      <c r="X219" s="816">
        <v>100000</v>
      </c>
      <c r="Y219" s="816">
        <v>100000</v>
      </c>
    </row>
    <row r="220" spans="2:25" ht="15" customHeight="1" x14ac:dyDescent="0.25">
      <c r="B220" s="95" t="s">
        <v>105</v>
      </c>
      <c r="C220" s="7" t="s">
        <v>5</v>
      </c>
      <c r="D220" s="11" t="s">
        <v>146</v>
      </c>
      <c r="E220" s="8" t="s">
        <v>6</v>
      </c>
      <c r="F220" s="13"/>
      <c r="G220" s="13"/>
      <c r="H220" s="9" t="s">
        <v>41</v>
      </c>
      <c r="I220" s="13" t="s">
        <v>46</v>
      </c>
      <c r="J220" s="29" t="s">
        <v>10</v>
      </c>
      <c r="K220" s="30" t="s">
        <v>243</v>
      </c>
      <c r="L220" s="30">
        <v>3</v>
      </c>
      <c r="M220" s="636">
        <v>6</v>
      </c>
      <c r="N220" s="636">
        <v>3</v>
      </c>
      <c r="O220" s="637">
        <v>2</v>
      </c>
      <c r="P220" s="637">
        <v>363</v>
      </c>
      <c r="Q220" s="661" t="s">
        <v>284</v>
      </c>
      <c r="R220" s="419">
        <v>43</v>
      </c>
      <c r="S220" s="810">
        <v>100000</v>
      </c>
      <c r="T220" s="810">
        <v>0</v>
      </c>
      <c r="U220" s="967">
        <v>100000</v>
      </c>
      <c r="V220" s="816">
        <v>100000</v>
      </c>
      <c r="W220" s="816">
        <v>100000</v>
      </c>
      <c r="X220" s="816">
        <v>100000</v>
      </c>
      <c r="Y220" s="816">
        <v>100000</v>
      </c>
    </row>
    <row r="221" spans="2:25" ht="25.5" customHeight="1" x14ac:dyDescent="0.25">
      <c r="B221" s="95" t="s">
        <v>105</v>
      </c>
      <c r="C221" s="7" t="s">
        <v>5</v>
      </c>
      <c r="D221" s="11" t="s">
        <v>146</v>
      </c>
      <c r="E221" s="8" t="s">
        <v>6</v>
      </c>
      <c r="F221" s="13"/>
      <c r="G221" s="13"/>
      <c r="H221" s="9" t="s">
        <v>41</v>
      </c>
      <c r="I221" s="13" t="s">
        <v>46</v>
      </c>
      <c r="J221" s="29" t="s">
        <v>10</v>
      </c>
      <c r="K221" s="30" t="s">
        <v>243</v>
      </c>
      <c r="L221" s="30">
        <v>3</v>
      </c>
      <c r="M221" s="636">
        <v>6</v>
      </c>
      <c r="N221" s="636">
        <v>6</v>
      </c>
      <c r="O221" s="637">
        <v>1</v>
      </c>
      <c r="P221" s="637">
        <v>366</v>
      </c>
      <c r="Q221" s="658" t="s">
        <v>308</v>
      </c>
      <c r="R221" s="419">
        <v>43</v>
      </c>
      <c r="S221" s="810">
        <v>100000</v>
      </c>
      <c r="T221" s="810">
        <v>0</v>
      </c>
      <c r="U221" s="967">
        <v>100000</v>
      </c>
      <c r="V221" s="816">
        <v>100000</v>
      </c>
      <c r="W221" s="816">
        <v>100000</v>
      </c>
      <c r="X221" s="816">
        <v>100000</v>
      </c>
      <c r="Y221" s="816">
        <v>100000</v>
      </c>
    </row>
    <row r="222" spans="2:25" ht="15" customHeight="1" x14ac:dyDescent="0.25">
      <c r="B222" s="95" t="s">
        <v>105</v>
      </c>
      <c r="C222" s="7" t="s">
        <v>5</v>
      </c>
      <c r="D222" s="11" t="s">
        <v>146</v>
      </c>
      <c r="E222" s="8" t="s">
        <v>6</v>
      </c>
      <c r="F222" s="13"/>
      <c r="G222" s="13"/>
      <c r="H222" s="9" t="s">
        <v>41</v>
      </c>
      <c r="I222" s="13" t="s">
        <v>46</v>
      </c>
      <c r="J222" s="29" t="s">
        <v>10</v>
      </c>
      <c r="K222" s="30" t="s">
        <v>243</v>
      </c>
      <c r="L222" s="30">
        <v>3</v>
      </c>
      <c r="M222" s="636">
        <v>7</v>
      </c>
      <c r="N222" s="636">
        <v>2</v>
      </c>
      <c r="O222" s="637">
        <v>1</v>
      </c>
      <c r="P222" s="637">
        <v>372</v>
      </c>
      <c r="Q222" s="661" t="s">
        <v>251</v>
      </c>
      <c r="R222" s="419">
        <v>43</v>
      </c>
      <c r="S222" s="810"/>
      <c r="T222" s="810"/>
      <c r="U222" s="967"/>
      <c r="V222" s="816"/>
      <c r="W222" s="816"/>
      <c r="X222" s="816"/>
      <c r="Y222" s="816"/>
    </row>
    <row r="223" spans="2:25" ht="15" customHeight="1" x14ac:dyDescent="0.25">
      <c r="B223" s="95" t="s">
        <v>105</v>
      </c>
      <c r="C223" s="7" t="s">
        <v>5</v>
      </c>
      <c r="D223" s="11" t="s">
        <v>146</v>
      </c>
      <c r="E223" s="8" t="s">
        <v>6</v>
      </c>
      <c r="F223" s="13"/>
      <c r="G223" s="13"/>
      <c r="H223" s="9" t="s">
        <v>41</v>
      </c>
      <c r="I223" s="13" t="s">
        <v>46</v>
      </c>
      <c r="J223" s="813" t="s">
        <v>10</v>
      </c>
      <c r="K223" s="732" t="s">
        <v>243</v>
      </c>
      <c r="L223" s="732">
        <v>3</v>
      </c>
      <c r="M223" s="733">
        <v>8</v>
      </c>
      <c r="N223" s="733">
        <v>3</v>
      </c>
      <c r="O223" s="812">
        <v>1</v>
      </c>
      <c r="P223" s="812">
        <v>383</v>
      </c>
      <c r="Q223" s="817" t="s">
        <v>283</v>
      </c>
      <c r="R223" s="419">
        <v>43</v>
      </c>
      <c r="S223" s="810">
        <v>1200000</v>
      </c>
      <c r="T223" s="810">
        <v>6250</v>
      </c>
      <c r="U223" s="967">
        <v>1200000</v>
      </c>
      <c r="V223" s="816">
        <v>1200000</v>
      </c>
      <c r="W223" s="816">
        <v>1200000</v>
      </c>
      <c r="X223" s="816">
        <v>1200000</v>
      </c>
      <c r="Y223" s="816">
        <v>1200000</v>
      </c>
    </row>
    <row r="224" spans="2:25" ht="15" customHeight="1" x14ac:dyDescent="0.25">
      <c r="B224" s="95" t="s">
        <v>105</v>
      </c>
      <c r="C224" s="7" t="s">
        <v>5</v>
      </c>
      <c r="D224" s="11" t="s">
        <v>146</v>
      </c>
      <c r="E224" s="8" t="s">
        <v>6</v>
      </c>
      <c r="F224" s="13"/>
      <c r="G224" s="13"/>
      <c r="H224" s="9" t="s">
        <v>41</v>
      </c>
      <c r="I224" s="13" t="s">
        <v>46</v>
      </c>
      <c r="J224" s="29" t="s">
        <v>10</v>
      </c>
      <c r="K224" s="30" t="s">
        <v>243</v>
      </c>
      <c r="L224" s="30">
        <v>4</v>
      </c>
      <c r="M224" s="636">
        <v>1</v>
      </c>
      <c r="N224" s="636">
        <v>2</v>
      </c>
      <c r="O224" s="637">
        <v>3</v>
      </c>
      <c r="P224" s="637">
        <v>412</v>
      </c>
      <c r="Q224" s="661" t="s">
        <v>53</v>
      </c>
      <c r="R224" s="419">
        <v>43</v>
      </c>
      <c r="S224" s="810">
        <v>100000</v>
      </c>
      <c r="T224" s="810">
        <v>0</v>
      </c>
      <c r="U224" s="967">
        <v>100000</v>
      </c>
      <c r="V224" s="816">
        <v>100000</v>
      </c>
      <c r="W224" s="816">
        <v>100000</v>
      </c>
      <c r="X224" s="816">
        <v>100000</v>
      </c>
      <c r="Y224" s="816">
        <v>100000</v>
      </c>
    </row>
    <row r="225" spans="2:25" ht="15" customHeight="1" x14ac:dyDescent="0.25">
      <c r="B225" s="95" t="s">
        <v>105</v>
      </c>
      <c r="C225" s="7" t="s">
        <v>5</v>
      </c>
      <c r="D225" s="11" t="s">
        <v>146</v>
      </c>
      <c r="E225" s="8" t="s">
        <v>6</v>
      </c>
      <c r="F225" s="13"/>
      <c r="G225" s="13"/>
      <c r="H225" s="9" t="s">
        <v>41</v>
      </c>
      <c r="I225" s="13" t="s">
        <v>46</v>
      </c>
      <c r="J225" s="29" t="s">
        <v>10</v>
      </c>
      <c r="K225" s="30" t="s">
        <v>243</v>
      </c>
      <c r="L225" s="30">
        <v>4</v>
      </c>
      <c r="M225" s="636">
        <v>2</v>
      </c>
      <c r="N225" s="636">
        <v>2</v>
      </c>
      <c r="O225" s="637">
        <v>1</v>
      </c>
      <c r="P225" s="637">
        <v>422</v>
      </c>
      <c r="Q225" s="661" t="s">
        <v>67</v>
      </c>
      <c r="R225" s="419">
        <v>43</v>
      </c>
      <c r="S225" s="810">
        <v>50000</v>
      </c>
      <c r="T225" s="810">
        <v>0</v>
      </c>
      <c r="U225" s="967">
        <v>50000</v>
      </c>
      <c r="V225" s="816">
        <v>50000</v>
      </c>
      <c r="W225" s="816">
        <v>50000</v>
      </c>
      <c r="X225" s="816">
        <v>50000</v>
      </c>
      <c r="Y225" s="816">
        <v>50000</v>
      </c>
    </row>
    <row r="226" spans="2:25" ht="15" customHeight="1" x14ac:dyDescent="0.25">
      <c r="B226" s="95" t="s">
        <v>105</v>
      </c>
      <c r="C226" s="7" t="s">
        <v>5</v>
      </c>
      <c r="D226" s="11" t="s">
        <v>146</v>
      </c>
      <c r="E226" s="8" t="s">
        <v>6</v>
      </c>
      <c r="F226" s="13"/>
      <c r="G226" s="13"/>
      <c r="H226" s="9" t="s">
        <v>41</v>
      </c>
      <c r="I226" s="13" t="s">
        <v>46</v>
      </c>
      <c r="J226" s="29" t="s">
        <v>10</v>
      </c>
      <c r="K226" s="30" t="s">
        <v>243</v>
      </c>
      <c r="L226" s="30">
        <v>4</v>
      </c>
      <c r="M226" s="636">
        <v>2</v>
      </c>
      <c r="N226" s="636">
        <v>2</v>
      </c>
      <c r="O226" s="637">
        <v>2</v>
      </c>
      <c r="P226" s="637">
        <v>422</v>
      </c>
      <c r="Q226" s="661" t="s">
        <v>68</v>
      </c>
      <c r="R226" s="419">
        <v>43</v>
      </c>
      <c r="S226" s="810">
        <v>10000</v>
      </c>
      <c r="T226" s="810">
        <v>0</v>
      </c>
      <c r="U226" s="967">
        <v>10000</v>
      </c>
      <c r="V226" s="816">
        <v>10000</v>
      </c>
      <c r="W226" s="816">
        <v>10000</v>
      </c>
      <c r="X226" s="816">
        <v>10000</v>
      </c>
      <c r="Y226" s="816">
        <v>10000</v>
      </c>
    </row>
    <row r="227" spans="2:25" ht="15" customHeight="1" x14ac:dyDescent="0.25">
      <c r="B227" s="95" t="s">
        <v>105</v>
      </c>
      <c r="C227" s="7" t="s">
        <v>5</v>
      </c>
      <c r="D227" s="11" t="s">
        <v>146</v>
      </c>
      <c r="E227" s="8" t="s">
        <v>6</v>
      </c>
      <c r="F227" s="13"/>
      <c r="G227" s="13"/>
      <c r="H227" s="9" t="s">
        <v>41</v>
      </c>
      <c r="I227" s="13" t="s">
        <v>46</v>
      </c>
      <c r="J227" s="29" t="s">
        <v>10</v>
      </c>
      <c r="K227" s="30" t="s">
        <v>243</v>
      </c>
      <c r="L227" s="30">
        <v>4</v>
      </c>
      <c r="M227" s="636">
        <v>2</v>
      </c>
      <c r="N227" s="636">
        <v>2</v>
      </c>
      <c r="O227" s="637">
        <v>7</v>
      </c>
      <c r="P227" s="637">
        <v>422</v>
      </c>
      <c r="Q227" s="661" t="s">
        <v>70</v>
      </c>
      <c r="R227" s="419">
        <v>43</v>
      </c>
      <c r="S227" s="810">
        <v>10000</v>
      </c>
      <c r="T227" s="810">
        <v>0</v>
      </c>
      <c r="U227" s="967">
        <v>10000</v>
      </c>
      <c r="V227" s="816">
        <v>10000</v>
      </c>
      <c r="W227" s="816">
        <v>10000</v>
      </c>
      <c r="X227" s="816">
        <v>10000</v>
      </c>
      <c r="Y227" s="816">
        <v>10000</v>
      </c>
    </row>
    <row r="228" spans="2:25" ht="15" customHeight="1" x14ac:dyDescent="0.25">
      <c r="B228" s="95" t="s">
        <v>105</v>
      </c>
      <c r="C228" s="7" t="s">
        <v>5</v>
      </c>
      <c r="D228" s="11" t="s">
        <v>146</v>
      </c>
      <c r="E228" s="8" t="s">
        <v>6</v>
      </c>
      <c r="F228" s="13"/>
      <c r="G228" s="13"/>
      <c r="H228" s="9" t="s">
        <v>41</v>
      </c>
      <c r="I228" s="13" t="s">
        <v>46</v>
      </c>
      <c r="J228" s="29" t="s">
        <v>10</v>
      </c>
      <c r="K228" s="30" t="s">
        <v>243</v>
      </c>
      <c r="L228" s="30">
        <v>4</v>
      </c>
      <c r="M228" s="636">
        <v>2</v>
      </c>
      <c r="N228" s="636">
        <v>6</v>
      </c>
      <c r="O228" s="637">
        <v>2</v>
      </c>
      <c r="P228" s="637">
        <v>426</v>
      </c>
      <c r="Q228" s="661" t="s">
        <v>73</v>
      </c>
      <c r="R228" s="419">
        <v>43</v>
      </c>
      <c r="S228" s="810">
        <v>20000</v>
      </c>
      <c r="T228" s="810">
        <v>0</v>
      </c>
      <c r="U228" s="967">
        <v>20000</v>
      </c>
      <c r="V228" s="816">
        <v>20000</v>
      </c>
      <c r="W228" s="816">
        <v>20000</v>
      </c>
      <c r="X228" s="816">
        <v>20000</v>
      </c>
      <c r="Y228" s="816">
        <v>20000</v>
      </c>
    </row>
    <row r="229" spans="2:25" ht="57.75" customHeight="1" x14ac:dyDescent="0.25">
      <c r="B229" s="454" t="s">
        <v>105</v>
      </c>
      <c r="C229" s="7" t="s">
        <v>5</v>
      </c>
      <c r="D229" s="11" t="s">
        <v>350</v>
      </c>
      <c r="E229" s="8" t="s">
        <v>6</v>
      </c>
      <c r="F229" s="13" t="s">
        <v>7</v>
      </c>
      <c r="G229" s="13" t="s">
        <v>8</v>
      </c>
      <c r="H229" s="9" t="s">
        <v>36</v>
      </c>
      <c r="I229" s="13" t="s">
        <v>9</v>
      </c>
      <c r="J229" s="14" t="s">
        <v>10</v>
      </c>
      <c r="K229" s="15" t="s">
        <v>245</v>
      </c>
      <c r="L229" s="15"/>
      <c r="M229" s="16"/>
      <c r="N229" s="16"/>
      <c r="O229" s="16"/>
      <c r="P229" s="17"/>
      <c r="Q229" s="907" t="s">
        <v>349</v>
      </c>
      <c r="R229" s="629">
        <v>11</v>
      </c>
      <c r="S229" s="927">
        <f t="shared" ref="S229:Y229" si="69">SUM(S230)</f>
        <v>0</v>
      </c>
      <c r="T229" s="927">
        <f t="shared" si="69"/>
        <v>0</v>
      </c>
      <c r="U229" s="1020">
        <f t="shared" si="69"/>
        <v>0</v>
      </c>
      <c r="V229" s="927">
        <f t="shared" si="69"/>
        <v>0</v>
      </c>
      <c r="W229" s="1044">
        <f t="shared" si="69"/>
        <v>1500000</v>
      </c>
      <c r="X229" s="927">
        <f t="shared" si="69"/>
        <v>0</v>
      </c>
      <c r="Y229" s="691">
        <f t="shared" si="69"/>
        <v>1300000</v>
      </c>
    </row>
    <row r="230" spans="2:25" ht="15" customHeight="1" x14ac:dyDescent="0.25">
      <c r="B230" s="454" t="s">
        <v>105</v>
      </c>
      <c r="C230" s="7" t="s">
        <v>5</v>
      </c>
      <c r="D230" s="11" t="s">
        <v>350</v>
      </c>
      <c r="E230" s="8" t="s">
        <v>6</v>
      </c>
      <c r="F230" s="13"/>
      <c r="G230" s="13"/>
      <c r="H230" s="9" t="s">
        <v>36</v>
      </c>
      <c r="I230" s="13" t="s">
        <v>9</v>
      </c>
      <c r="J230" s="19" t="s">
        <v>10</v>
      </c>
      <c r="K230" s="25" t="s">
        <v>245</v>
      </c>
      <c r="L230" s="20">
        <v>3</v>
      </c>
      <c r="M230" s="12">
        <v>2</v>
      </c>
      <c r="N230" s="12">
        <v>3</v>
      </c>
      <c r="O230" s="12">
        <v>7</v>
      </c>
      <c r="P230" s="25">
        <v>323</v>
      </c>
      <c r="Q230" s="37" t="s">
        <v>30</v>
      </c>
      <c r="R230" s="629">
        <v>11</v>
      </c>
      <c r="S230" s="816"/>
      <c r="T230" s="810"/>
      <c r="U230" s="969"/>
      <c r="V230" s="750"/>
      <c r="W230" s="969">
        <v>1500000</v>
      </c>
      <c r="X230" s="750"/>
      <c r="Y230" s="750">
        <v>1300000</v>
      </c>
    </row>
    <row r="231" spans="2:25" ht="60.75" customHeight="1" x14ac:dyDescent="0.25">
      <c r="B231" s="95" t="s">
        <v>105</v>
      </c>
      <c r="C231" s="7" t="s">
        <v>5</v>
      </c>
      <c r="D231" s="11" t="s">
        <v>350</v>
      </c>
      <c r="E231" s="8" t="s">
        <v>6</v>
      </c>
      <c r="F231" s="13" t="s">
        <v>7</v>
      </c>
      <c r="G231" s="13" t="s">
        <v>8</v>
      </c>
      <c r="H231" s="9" t="s">
        <v>36</v>
      </c>
      <c r="I231" s="13" t="s">
        <v>9</v>
      </c>
      <c r="J231" s="14" t="s">
        <v>10</v>
      </c>
      <c r="K231" s="15" t="s">
        <v>245</v>
      </c>
      <c r="L231" s="15"/>
      <c r="M231" s="16"/>
      <c r="N231" s="16"/>
      <c r="O231" s="16"/>
      <c r="P231" s="17"/>
      <c r="Q231" s="907" t="s">
        <v>349</v>
      </c>
      <c r="R231" s="418">
        <v>43</v>
      </c>
      <c r="S231" s="927">
        <f>SUM(S232:S236)</f>
        <v>2000000</v>
      </c>
      <c r="T231" s="927">
        <f t="shared" ref="T231:Y231" si="70">SUM(T232:T236)</f>
        <v>122500</v>
      </c>
      <c r="U231" s="1020">
        <f t="shared" si="70"/>
        <v>2000000</v>
      </c>
      <c r="V231" s="927">
        <f t="shared" si="70"/>
        <v>1300000</v>
      </c>
      <c r="W231" s="1044">
        <f t="shared" si="70"/>
        <v>0</v>
      </c>
      <c r="X231" s="927">
        <f t="shared" si="70"/>
        <v>1300000</v>
      </c>
      <c r="Y231" s="691">
        <f t="shared" si="70"/>
        <v>0</v>
      </c>
    </row>
    <row r="232" spans="2:25" ht="15" customHeight="1" x14ac:dyDescent="0.25">
      <c r="B232" s="95" t="s">
        <v>105</v>
      </c>
      <c r="C232" s="7" t="s">
        <v>5</v>
      </c>
      <c r="D232" s="11" t="s">
        <v>350</v>
      </c>
      <c r="E232" s="8" t="s">
        <v>6</v>
      </c>
      <c r="F232" s="13"/>
      <c r="G232" s="13"/>
      <c r="H232" s="9" t="s">
        <v>36</v>
      </c>
      <c r="I232" s="10" t="s">
        <v>9</v>
      </c>
      <c r="J232" s="19" t="s">
        <v>10</v>
      </c>
      <c r="K232" s="20" t="s">
        <v>245</v>
      </c>
      <c r="L232" s="20">
        <v>3</v>
      </c>
      <c r="M232" s="12">
        <v>2</v>
      </c>
      <c r="N232" s="12">
        <v>3</v>
      </c>
      <c r="O232" s="12">
        <v>7</v>
      </c>
      <c r="P232" s="25">
        <v>323</v>
      </c>
      <c r="Q232" s="37" t="s">
        <v>30</v>
      </c>
      <c r="R232" s="419">
        <v>43</v>
      </c>
      <c r="S232" s="810">
        <v>2000000</v>
      </c>
      <c r="T232" s="810">
        <v>122500</v>
      </c>
      <c r="U232" s="967">
        <v>2000000</v>
      </c>
      <c r="V232" s="457">
        <v>1300000</v>
      </c>
      <c r="W232" s="967"/>
      <c r="X232" s="457">
        <v>1300000</v>
      </c>
      <c r="Y232" s="457"/>
    </row>
    <row r="233" spans="2:25" ht="15" hidden="1" customHeight="1" x14ac:dyDescent="0.25">
      <c r="B233" s="95" t="s">
        <v>105</v>
      </c>
      <c r="C233" s="7" t="s">
        <v>5</v>
      </c>
      <c r="D233" s="11" t="s">
        <v>350</v>
      </c>
      <c r="E233" s="8" t="s">
        <v>6</v>
      </c>
      <c r="F233" s="13"/>
      <c r="G233" s="13"/>
      <c r="H233" s="9" t="s">
        <v>36</v>
      </c>
      <c r="I233" s="10" t="s">
        <v>9</v>
      </c>
      <c r="J233" s="29" t="s">
        <v>10</v>
      </c>
      <c r="K233" s="30" t="s">
        <v>245</v>
      </c>
      <c r="L233" s="30">
        <v>3</v>
      </c>
      <c r="M233" s="636">
        <v>2</v>
      </c>
      <c r="N233" s="636">
        <v>4</v>
      </c>
      <c r="O233" s="637">
        <v>1</v>
      </c>
      <c r="P233" s="637">
        <v>324</v>
      </c>
      <c r="Q233" s="661" t="s">
        <v>47</v>
      </c>
      <c r="R233" s="419">
        <v>43</v>
      </c>
      <c r="S233" s="810"/>
      <c r="T233" s="810"/>
      <c r="U233" s="967"/>
      <c r="V233" s="457"/>
      <c r="W233" s="967"/>
      <c r="X233" s="457"/>
      <c r="Y233" s="457"/>
    </row>
    <row r="234" spans="2:25" ht="15" hidden="1" customHeight="1" x14ac:dyDescent="0.25">
      <c r="B234" s="95" t="s">
        <v>105</v>
      </c>
      <c r="C234" s="7" t="s">
        <v>5</v>
      </c>
      <c r="D234" s="11" t="s">
        <v>350</v>
      </c>
      <c r="E234" s="8" t="s">
        <v>6</v>
      </c>
      <c r="F234" s="13"/>
      <c r="G234" s="13"/>
      <c r="H234" s="9" t="s">
        <v>36</v>
      </c>
      <c r="I234" s="10" t="s">
        <v>9</v>
      </c>
      <c r="J234" s="19" t="s">
        <v>10</v>
      </c>
      <c r="K234" s="20" t="s">
        <v>245</v>
      </c>
      <c r="L234" s="20">
        <v>3</v>
      </c>
      <c r="M234" s="12">
        <v>2</v>
      </c>
      <c r="N234" s="12">
        <v>9</v>
      </c>
      <c r="O234" s="12">
        <v>1</v>
      </c>
      <c r="P234" s="25">
        <v>329</v>
      </c>
      <c r="Q234" s="37" t="s">
        <v>39</v>
      </c>
      <c r="R234" s="419">
        <v>43</v>
      </c>
      <c r="S234" s="810"/>
      <c r="T234" s="810"/>
      <c r="U234" s="967"/>
      <c r="V234" s="457"/>
      <c r="W234" s="967"/>
      <c r="X234" s="457"/>
      <c r="Y234" s="457"/>
    </row>
    <row r="235" spans="2:25" ht="15" hidden="1" customHeight="1" x14ac:dyDescent="0.25">
      <c r="B235" s="95" t="s">
        <v>105</v>
      </c>
      <c r="C235" s="7" t="s">
        <v>5</v>
      </c>
      <c r="D235" s="11" t="s">
        <v>350</v>
      </c>
      <c r="E235" s="8" t="s">
        <v>6</v>
      </c>
      <c r="F235" s="13"/>
      <c r="G235" s="13"/>
      <c r="H235" s="9" t="s">
        <v>36</v>
      </c>
      <c r="I235" s="10" t="s">
        <v>9</v>
      </c>
      <c r="J235" s="19" t="s">
        <v>10</v>
      </c>
      <c r="K235" s="20" t="s">
        <v>245</v>
      </c>
      <c r="L235" s="20">
        <v>3</v>
      </c>
      <c r="M235" s="12">
        <v>8</v>
      </c>
      <c r="N235" s="12">
        <v>1</v>
      </c>
      <c r="O235" s="38">
        <v>1</v>
      </c>
      <c r="P235" s="38">
        <v>381</v>
      </c>
      <c r="Q235" s="619" t="s">
        <v>61</v>
      </c>
      <c r="R235" s="419">
        <v>43</v>
      </c>
      <c r="S235" s="810"/>
      <c r="T235" s="810"/>
      <c r="U235" s="967"/>
      <c r="V235" s="810"/>
      <c r="W235" s="967"/>
      <c r="X235" s="810"/>
      <c r="Y235" s="810"/>
    </row>
    <row r="236" spans="2:25" ht="15" hidden="1" customHeight="1" x14ac:dyDescent="0.25">
      <c r="B236" s="95" t="s">
        <v>105</v>
      </c>
      <c r="C236" s="7" t="s">
        <v>5</v>
      </c>
      <c r="D236" s="11" t="s">
        <v>350</v>
      </c>
      <c r="E236" s="8" t="s">
        <v>6</v>
      </c>
      <c r="F236" s="13"/>
      <c r="G236" s="13"/>
      <c r="H236" s="9" t="s">
        <v>36</v>
      </c>
      <c r="I236" s="10" t="s">
        <v>9</v>
      </c>
      <c r="J236" s="29" t="s">
        <v>10</v>
      </c>
      <c r="K236" s="30" t="s">
        <v>245</v>
      </c>
      <c r="L236" s="30">
        <v>4</v>
      </c>
      <c r="M236" s="636">
        <v>2</v>
      </c>
      <c r="N236" s="636">
        <v>6</v>
      </c>
      <c r="O236" s="637">
        <v>2</v>
      </c>
      <c r="P236" s="637">
        <v>426</v>
      </c>
      <c r="Q236" s="661" t="s">
        <v>73</v>
      </c>
      <c r="R236" s="419">
        <v>43</v>
      </c>
      <c r="S236" s="826"/>
      <c r="T236" s="826"/>
      <c r="U236" s="1026"/>
      <c r="V236" s="664"/>
      <c r="W236" s="967"/>
      <c r="X236" s="664"/>
      <c r="Y236" s="457"/>
    </row>
    <row r="237" spans="2:25" ht="38.25" hidden="1" x14ac:dyDescent="0.25">
      <c r="B237" s="95" t="s">
        <v>105</v>
      </c>
      <c r="C237" s="7" t="s">
        <v>5</v>
      </c>
      <c r="D237" s="11" t="s">
        <v>350</v>
      </c>
      <c r="E237" s="8" t="s">
        <v>6</v>
      </c>
      <c r="F237" s="13" t="s">
        <v>7</v>
      </c>
      <c r="G237" s="13" t="s">
        <v>8</v>
      </c>
      <c r="H237" s="9" t="s">
        <v>36</v>
      </c>
      <c r="I237" s="13" t="s">
        <v>9</v>
      </c>
      <c r="J237" s="83" t="s">
        <v>10</v>
      </c>
      <c r="K237" s="76" t="s">
        <v>242</v>
      </c>
      <c r="L237" s="76"/>
      <c r="M237" s="77"/>
      <c r="N237" s="77"/>
      <c r="O237" s="77"/>
      <c r="P237" s="78"/>
      <c r="Q237" s="79" t="s">
        <v>353</v>
      </c>
      <c r="R237" s="421">
        <v>11</v>
      </c>
      <c r="S237" s="927">
        <f>SUM(S238:S246)</f>
        <v>0</v>
      </c>
      <c r="T237" s="927">
        <f t="shared" ref="T237:Y237" si="71">SUM(T238:T246)</f>
        <v>0</v>
      </c>
      <c r="U237" s="1020">
        <f t="shared" si="71"/>
        <v>0</v>
      </c>
      <c r="V237" s="927">
        <f t="shared" si="71"/>
        <v>0</v>
      </c>
      <c r="W237" s="1044">
        <f t="shared" si="71"/>
        <v>0</v>
      </c>
      <c r="X237" s="927">
        <f t="shared" si="71"/>
        <v>0</v>
      </c>
      <c r="Y237" s="691">
        <f t="shared" si="71"/>
        <v>0</v>
      </c>
    </row>
    <row r="238" spans="2:25" ht="15" hidden="1" customHeight="1" x14ac:dyDescent="0.25">
      <c r="B238" s="95" t="s">
        <v>105</v>
      </c>
      <c r="C238" s="7" t="s">
        <v>5</v>
      </c>
      <c r="D238" s="11" t="s">
        <v>350</v>
      </c>
      <c r="E238" s="8" t="s">
        <v>6</v>
      </c>
      <c r="F238" s="13"/>
      <c r="G238" s="13"/>
      <c r="H238" s="9" t="s">
        <v>36</v>
      </c>
      <c r="I238" s="13" t="s">
        <v>9</v>
      </c>
      <c r="J238" s="71" t="s">
        <v>10</v>
      </c>
      <c r="K238" s="20" t="s">
        <v>242</v>
      </c>
      <c r="L238" s="72">
        <v>3</v>
      </c>
      <c r="M238" s="73">
        <v>2</v>
      </c>
      <c r="N238" s="73">
        <v>1</v>
      </c>
      <c r="O238" s="73">
        <v>1</v>
      </c>
      <c r="P238" s="23">
        <v>321</v>
      </c>
      <c r="Q238" s="74" t="s">
        <v>17</v>
      </c>
      <c r="R238" s="420">
        <v>11</v>
      </c>
      <c r="S238" s="810"/>
      <c r="T238" s="810"/>
      <c r="U238" s="967"/>
      <c r="V238" s="457"/>
      <c r="W238" s="967"/>
      <c r="X238" s="457"/>
      <c r="Y238" s="457"/>
    </row>
    <row r="239" spans="2:25" ht="15" hidden="1" customHeight="1" x14ac:dyDescent="0.25">
      <c r="B239" s="95" t="s">
        <v>105</v>
      </c>
      <c r="C239" s="7" t="s">
        <v>5</v>
      </c>
      <c r="D239" s="11" t="s">
        <v>350</v>
      </c>
      <c r="E239" s="8" t="s">
        <v>6</v>
      </c>
      <c r="F239" s="13"/>
      <c r="G239" s="13"/>
      <c r="H239" s="9" t="s">
        <v>36</v>
      </c>
      <c r="I239" s="13" t="s">
        <v>9</v>
      </c>
      <c r="J239" s="71" t="s">
        <v>10</v>
      </c>
      <c r="K239" s="30" t="s">
        <v>242</v>
      </c>
      <c r="L239" s="72">
        <v>3</v>
      </c>
      <c r="M239" s="73">
        <v>2</v>
      </c>
      <c r="N239" s="73">
        <v>3</v>
      </c>
      <c r="O239" s="73">
        <v>3</v>
      </c>
      <c r="P239" s="694">
        <v>323</v>
      </c>
      <c r="Q239" s="695" t="s">
        <v>26</v>
      </c>
      <c r="R239" s="420">
        <v>11</v>
      </c>
      <c r="S239" s="810"/>
      <c r="T239" s="810"/>
      <c r="U239" s="967"/>
      <c r="V239" s="457"/>
      <c r="W239" s="967"/>
      <c r="X239" s="457"/>
      <c r="Y239" s="457"/>
    </row>
    <row r="240" spans="2:25" ht="15" hidden="1" customHeight="1" x14ac:dyDescent="0.25">
      <c r="B240" s="95" t="s">
        <v>105</v>
      </c>
      <c r="C240" s="7" t="s">
        <v>5</v>
      </c>
      <c r="D240" s="11" t="s">
        <v>350</v>
      </c>
      <c r="E240" s="8" t="s">
        <v>6</v>
      </c>
      <c r="F240" s="13"/>
      <c r="G240" s="13"/>
      <c r="H240" s="9" t="s">
        <v>36</v>
      </c>
      <c r="I240" s="13" t="s">
        <v>9</v>
      </c>
      <c r="J240" s="71" t="s">
        <v>10</v>
      </c>
      <c r="K240" s="30" t="s">
        <v>242</v>
      </c>
      <c r="L240" s="72">
        <v>3</v>
      </c>
      <c r="M240" s="73">
        <v>2</v>
      </c>
      <c r="N240" s="73">
        <v>3</v>
      </c>
      <c r="O240" s="73">
        <v>5</v>
      </c>
      <c r="P240" s="694">
        <v>323</v>
      </c>
      <c r="Q240" s="695" t="s">
        <v>28</v>
      </c>
      <c r="R240" s="420">
        <v>11</v>
      </c>
      <c r="S240" s="816"/>
      <c r="T240" s="816"/>
      <c r="U240" s="969"/>
      <c r="V240" s="750"/>
      <c r="W240" s="969"/>
      <c r="X240" s="750"/>
      <c r="Y240" s="750"/>
    </row>
    <row r="241" spans="2:25" ht="15" hidden="1" customHeight="1" x14ac:dyDescent="0.25">
      <c r="B241" s="95" t="s">
        <v>105</v>
      </c>
      <c r="C241" s="7" t="s">
        <v>5</v>
      </c>
      <c r="D241" s="11" t="s">
        <v>350</v>
      </c>
      <c r="E241" s="8" t="s">
        <v>6</v>
      </c>
      <c r="F241" s="13"/>
      <c r="G241" s="13"/>
      <c r="H241" s="9" t="s">
        <v>36</v>
      </c>
      <c r="I241" s="13" t="s">
        <v>9</v>
      </c>
      <c r="J241" s="739" t="s">
        <v>10</v>
      </c>
      <c r="K241" s="740" t="s">
        <v>242</v>
      </c>
      <c r="L241" s="744">
        <v>3</v>
      </c>
      <c r="M241" s="745">
        <v>2</v>
      </c>
      <c r="N241" s="745">
        <v>3</v>
      </c>
      <c r="O241" s="745">
        <v>7</v>
      </c>
      <c r="P241" s="694">
        <v>323</v>
      </c>
      <c r="Q241" s="70" t="s">
        <v>30</v>
      </c>
      <c r="R241" s="412">
        <v>11</v>
      </c>
      <c r="S241" s="810"/>
      <c r="T241" s="810"/>
      <c r="U241" s="967"/>
      <c r="V241" s="457"/>
      <c r="W241" s="967"/>
      <c r="X241" s="457"/>
      <c r="Y241" s="457"/>
    </row>
    <row r="242" spans="2:25" ht="15" hidden="1" customHeight="1" x14ac:dyDescent="0.25">
      <c r="B242" s="95" t="s">
        <v>105</v>
      </c>
      <c r="C242" s="7" t="s">
        <v>5</v>
      </c>
      <c r="D242" s="11" t="s">
        <v>350</v>
      </c>
      <c r="E242" s="8" t="s">
        <v>6</v>
      </c>
      <c r="F242" s="13"/>
      <c r="G242" s="13"/>
      <c r="H242" s="9" t="s">
        <v>36</v>
      </c>
      <c r="I242" s="13" t="s">
        <v>9</v>
      </c>
      <c r="J242" s="739" t="s">
        <v>10</v>
      </c>
      <c r="K242" s="740" t="s">
        <v>242</v>
      </c>
      <c r="L242" s="744">
        <v>3</v>
      </c>
      <c r="M242" s="745">
        <v>2</v>
      </c>
      <c r="N242" s="745">
        <v>3</v>
      </c>
      <c r="O242" s="746">
        <v>8</v>
      </c>
      <c r="P242" s="699">
        <v>323</v>
      </c>
      <c r="Q242" s="747" t="s">
        <v>38</v>
      </c>
      <c r="R242" s="412">
        <v>11</v>
      </c>
      <c r="S242" s="810"/>
      <c r="T242" s="810"/>
      <c r="U242" s="967"/>
      <c r="V242" s="457"/>
      <c r="W242" s="967"/>
      <c r="X242" s="457"/>
      <c r="Y242" s="457"/>
    </row>
    <row r="243" spans="2:25" ht="15" hidden="1" customHeight="1" x14ac:dyDescent="0.25">
      <c r="B243" s="95" t="s">
        <v>105</v>
      </c>
      <c r="C243" s="7" t="s">
        <v>5</v>
      </c>
      <c r="D243" s="11" t="s">
        <v>350</v>
      </c>
      <c r="E243" s="8" t="s">
        <v>6</v>
      </c>
      <c r="F243" s="13"/>
      <c r="G243" s="13"/>
      <c r="H243" s="9" t="s">
        <v>36</v>
      </c>
      <c r="I243" s="13" t="s">
        <v>9</v>
      </c>
      <c r="J243" s="739" t="s">
        <v>10</v>
      </c>
      <c r="K243" s="740" t="s">
        <v>242</v>
      </c>
      <c r="L243" s="744">
        <v>3</v>
      </c>
      <c r="M243" s="745">
        <v>2</v>
      </c>
      <c r="N243" s="745">
        <v>3</v>
      </c>
      <c r="O243" s="746">
        <v>9</v>
      </c>
      <c r="P243" s="699">
        <v>323</v>
      </c>
      <c r="Q243" s="747" t="s">
        <v>45</v>
      </c>
      <c r="R243" s="412">
        <v>11</v>
      </c>
      <c r="S243" s="810"/>
      <c r="T243" s="810"/>
      <c r="U243" s="967"/>
      <c r="V243" s="457"/>
      <c r="W243" s="967"/>
      <c r="X243" s="457"/>
      <c r="Y243" s="457"/>
    </row>
    <row r="244" spans="2:25" ht="15" hidden="1" customHeight="1" x14ac:dyDescent="0.25">
      <c r="B244" s="95" t="s">
        <v>105</v>
      </c>
      <c r="C244" s="7" t="s">
        <v>5</v>
      </c>
      <c r="D244" s="11" t="s">
        <v>350</v>
      </c>
      <c r="E244" s="8" t="s">
        <v>6</v>
      </c>
      <c r="F244" s="13"/>
      <c r="G244" s="13"/>
      <c r="H244" s="9" t="s">
        <v>36</v>
      </c>
      <c r="I244" s="13" t="s">
        <v>9</v>
      </c>
      <c r="J244" s="739" t="s">
        <v>10</v>
      </c>
      <c r="K244" s="740" t="s">
        <v>242</v>
      </c>
      <c r="L244" s="744">
        <v>3</v>
      </c>
      <c r="M244" s="745">
        <v>2</v>
      </c>
      <c r="N244" s="745">
        <v>4</v>
      </c>
      <c r="O244" s="746">
        <v>1</v>
      </c>
      <c r="P244" s="699">
        <v>324</v>
      </c>
      <c r="Q244" s="747" t="s">
        <v>47</v>
      </c>
      <c r="R244" s="412">
        <v>11</v>
      </c>
      <c r="S244" s="810"/>
      <c r="T244" s="810"/>
      <c r="U244" s="967"/>
      <c r="V244" s="457"/>
      <c r="W244" s="967"/>
      <c r="X244" s="457"/>
      <c r="Y244" s="457"/>
    </row>
    <row r="245" spans="2:25" ht="15" hidden="1" customHeight="1" x14ac:dyDescent="0.25">
      <c r="B245" s="95" t="s">
        <v>105</v>
      </c>
      <c r="C245" s="7" t="s">
        <v>5</v>
      </c>
      <c r="D245" s="11" t="s">
        <v>350</v>
      </c>
      <c r="E245" s="8" t="s">
        <v>6</v>
      </c>
      <c r="F245" s="13"/>
      <c r="G245" s="13"/>
      <c r="H245" s="9" t="s">
        <v>36</v>
      </c>
      <c r="I245" s="13" t="s">
        <v>9</v>
      </c>
      <c r="J245" s="739" t="s">
        <v>10</v>
      </c>
      <c r="K245" s="740" t="s">
        <v>242</v>
      </c>
      <c r="L245" s="744">
        <v>3</v>
      </c>
      <c r="M245" s="745">
        <v>2</v>
      </c>
      <c r="N245" s="745">
        <v>9</v>
      </c>
      <c r="O245" s="746">
        <v>1</v>
      </c>
      <c r="P245" s="699">
        <v>329</v>
      </c>
      <c r="Q245" s="747" t="s">
        <v>39</v>
      </c>
      <c r="R245" s="412">
        <v>11</v>
      </c>
      <c r="S245" s="810"/>
      <c r="T245" s="810"/>
      <c r="U245" s="967"/>
      <c r="V245" s="457"/>
      <c r="W245" s="967"/>
      <c r="X245" s="457"/>
      <c r="Y245" s="457"/>
    </row>
    <row r="246" spans="2:25" ht="15" hidden="1" customHeight="1" x14ac:dyDescent="0.25">
      <c r="B246" s="95" t="s">
        <v>105</v>
      </c>
      <c r="C246" s="7" t="s">
        <v>5</v>
      </c>
      <c r="D246" s="11" t="s">
        <v>350</v>
      </c>
      <c r="E246" s="8" t="s">
        <v>6</v>
      </c>
      <c r="F246" s="13"/>
      <c r="G246" s="13"/>
      <c r="H246" s="9" t="s">
        <v>36</v>
      </c>
      <c r="I246" s="13" t="s">
        <v>9</v>
      </c>
      <c r="J246" s="739" t="s">
        <v>10</v>
      </c>
      <c r="K246" s="740" t="s">
        <v>242</v>
      </c>
      <c r="L246" s="744">
        <v>4</v>
      </c>
      <c r="M246" s="745">
        <v>2</v>
      </c>
      <c r="N246" s="745">
        <v>6</v>
      </c>
      <c r="O246" s="746">
        <v>2</v>
      </c>
      <c r="P246" s="699">
        <v>426</v>
      </c>
      <c r="Q246" s="747" t="s">
        <v>73</v>
      </c>
      <c r="R246" s="412">
        <v>11</v>
      </c>
      <c r="S246" s="810"/>
      <c r="T246" s="826"/>
      <c r="U246" s="967"/>
      <c r="V246" s="457"/>
      <c r="W246" s="967"/>
      <c r="X246" s="457"/>
      <c r="Y246" s="457"/>
    </row>
    <row r="247" spans="2:25" ht="38.25" x14ac:dyDescent="0.25">
      <c r="B247" s="95" t="s">
        <v>105</v>
      </c>
      <c r="C247" s="7" t="s">
        <v>5</v>
      </c>
      <c r="D247" s="11" t="s">
        <v>350</v>
      </c>
      <c r="E247" s="8" t="s">
        <v>6</v>
      </c>
      <c r="F247" s="13" t="s">
        <v>7</v>
      </c>
      <c r="G247" s="13" t="s">
        <v>8</v>
      </c>
      <c r="H247" s="9" t="s">
        <v>36</v>
      </c>
      <c r="I247" s="13" t="s">
        <v>9</v>
      </c>
      <c r="J247" s="83" t="s">
        <v>10</v>
      </c>
      <c r="K247" s="76" t="s">
        <v>242</v>
      </c>
      <c r="L247" s="76"/>
      <c r="M247" s="77"/>
      <c r="N247" s="77"/>
      <c r="O247" s="77"/>
      <c r="P247" s="78"/>
      <c r="Q247" s="79" t="s">
        <v>353</v>
      </c>
      <c r="R247" s="892">
        <v>43</v>
      </c>
      <c r="S247" s="927">
        <f>SUM(S248:S256)</f>
        <v>7860000</v>
      </c>
      <c r="T247" s="927">
        <f t="shared" ref="T247:Y247" si="72">SUM(T248:T256)</f>
        <v>976805</v>
      </c>
      <c r="U247" s="1020">
        <f t="shared" si="72"/>
        <v>5185000</v>
      </c>
      <c r="V247" s="927">
        <f t="shared" si="72"/>
        <v>4230000</v>
      </c>
      <c r="W247" s="1044">
        <f t="shared" si="72"/>
        <v>5185000</v>
      </c>
      <c r="X247" s="927">
        <f t="shared" si="72"/>
        <v>3930000</v>
      </c>
      <c r="Y247" s="691">
        <f t="shared" si="72"/>
        <v>3130000</v>
      </c>
    </row>
    <row r="248" spans="2:25" ht="15" customHeight="1" x14ac:dyDescent="0.25">
      <c r="B248" s="95" t="s">
        <v>105</v>
      </c>
      <c r="C248" s="7" t="s">
        <v>5</v>
      </c>
      <c r="D248" s="11" t="s">
        <v>350</v>
      </c>
      <c r="E248" s="8" t="s">
        <v>6</v>
      </c>
      <c r="F248" s="13"/>
      <c r="G248" s="13"/>
      <c r="H248" s="9" t="s">
        <v>36</v>
      </c>
      <c r="I248" s="13" t="s">
        <v>9</v>
      </c>
      <c r="J248" s="71" t="s">
        <v>10</v>
      </c>
      <c r="K248" s="30" t="s">
        <v>242</v>
      </c>
      <c r="L248" s="72">
        <v>3</v>
      </c>
      <c r="M248" s="73">
        <v>2</v>
      </c>
      <c r="N248" s="73">
        <v>1</v>
      </c>
      <c r="O248" s="73">
        <v>1</v>
      </c>
      <c r="P248" s="694">
        <v>321</v>
      </c>
      <c r="Q248" s="695" t="s">
        <v>17</v>
      </c>
      <c r="R248" s="419">
        <v>43</v>
      </c>
      <c r="S248" s="816">
        <v>100000</v>
      </c>
      <c r="T248" s="816">
        <v>44575</v>
      </c>
      <c r="U248" s="969">
        <v>100000</v>
      </c>
      <c r="V248" s="750">
        <v>100000</v>
      </c>
      <c r="W248" s="969">
        <v>100000</v>
      </c>
      <c r="X248" s="750">
        <v>100000</v>
      </c>
      <c r="Y248" s="750">
        <v>100000</v>
      </c>
    </row>
    <row r="249" spans="2:25" ht="15" customHeight="1" x14ac:dyDescent="0.25">
      <c r="B249" s="95" t="s">
        <v>105</v>
      </c>
      <c r="C249" s="7" t="s">
        <v>5</v>
      </c>
      <c r="D249" s="11" t="s">
        <v>350</v>
      </c>
      <c r="E249" s="8" t="s">
        <v>6</v>
      </c>
      <c r="F249" s="13"/>
      <c r="G249" s="13"/>
      <c r="H249" s="9" t="s">
        <v>36</v>
      </c>
      <c r="I249" s="13" t="s">
        <v>9</v>
      </c>
      <c r="J249" s="71" t="s">
        <v>10</v>
      </c>
      <c r="K249" s="30" t="s">
        <v>242</v>
      </c>
      <c r="L249" s="72">
        <v>3</v>
      </c>
      <c r="M249" s="73">
        <v>2</v>
      </c>
      <c r="N249" s="73">
        <v>3</v>
      </c>
      <c r="O249" s="73">
        <v>3</v>
      </c>
      <c r="P249" s="694">
        <v>323</v>
      </c>
      <c r="Q249" s="695" t="s">
        <v>26</v>
      </c>
      <c r="R249" s="419">
        <v>43</v>
      </c>
      <c r="S249" s="816">
        <v>10000</v>
      </c>
      <c r="T249" s="816">
        <v>0</v>
      </c>
      <c r="U249" s="969">
        <v>10000</v>
      </c>
      <c r="V249" s="750">
        <v>500000</v>
      </c>
      <c r="W249" s="969">
        <v>10000</v>
      </c>
      <c r="X249" s="750">
        <v>500000</v>
      </c>
      <c r="Y249" s="750">
        <v>200000</v>
      </c>
    </row>
    <row r="250" spans="2:25" ht="15" customHeight="1" x14ac:dyDescent="0.25">
      <c r="B250" s="95" t="s">
        <v>105</v>
      </c>
      <c r="C250" s="7" t="s">
        <v>5</v>
      </c>
      <c r="D250" s="11" t="s">
        <v>350</v>
      </c>
      <c r="E250" s="8" t="s">
        <v>6</v>
      </c>
      <c r="F250" s="13"/>
      <c r="G250" s="13"/>
      <c r="H250" s="9" t="s">
        <v>36</v>
      </c>
      <c r="I250" s="13" t="s">
        <v>9</v>
      </c>
      <c r="J250" s="71" t="s">
        <v>10</v>
      </c>
      <c r="K250" s="30" t="s">
        <v>242</v>
      </c>
      <c r="L250" s="72">
        <v>3</v>
      </c>
      <c r="M250" s="73">
        <v>2</v>
      </c>
      <c r="N250" s="73">
        <v>3</v>
      </c>
      <c r="O250" s="73">
        <v>5</v>
      </c>
      <c r="P250" s="694">
        <v>323</v>
      </c>
      <c r="Q250" s="695" t="s">
        <v>28</v>
      </c>
      <c r="R250" s="419">
        <v>43</v>
      </c>
      <c r="S250" s="816">
        <v>200000</v>
      </c>
      <c r="T250" s="816">
        <v>0</v>
      </c>
      <c r="U250" s="969">
        <v>200000</v>
      </c>
      <c r="V250" s="750">
        <v>200000</v>
      </c>
      <c r="W250" s="969">
        <v>200000</v>
      </c>
      <c r="X250" s="750">
        <v>200000</v>
      </c>
      <c r="Y250" s="750">
        <v>200000</v>
      </c>
    </row>
    <row r="251" spans="2:25" ht="15" customHeight="1" x14ac:dyDescent="0.25">
      <c r="B251" s="95" t="s">
        <v>105</v>
      </c>
      <c r="C251" s="7" t="s">
        <v>5</v>
      </c>
      <c r="D251" s="11" t="s">
        <v>350</v>
      </c>
      <c r="E251" s="8" t="s">
        <v>6</v>
      </c>
      <c r="F251" s="13"/>
      <c r="G251" s="13"/>
      <c r="H251" s="9" t="s">
        <v>36</v>
      </c>
      <c r="I251" s="13" t="s">
        <v>9</v>
      </c>
      <c r="J251" s="739" t="s">
        <v>10</v>
      </c>
      <c r="K251" s="740" t="s">
        <v>242</v>
      </c>
      <c r="L251" s="744">
        <v>3</v>
      </c>
      <c r="M251" s="745">
        <v>2</v>
      </c>
      <c r="N251" s="745">
        <v>3</v>
      </c>
      <c r="O251" s="745">
        <v>7</v>
      </c>
      <c r="P251" s="694">
        <v>323</v>
      </c>
      <c r="Q251" s="70" t="s">
        <v>30</v>
      </c>
      <c r="R251" s="419">
        <v>43</v>
      </c>
      <c r="S251" s="816">
        <v>4800000</v>
      </c>
      <c r="T251" s="816">
        <v>690412</v>
      </c>
      <c r="U251" s="969">
        <v>2125000</v>
      </c>
      <c r="V251" s="750">
        <v>2000000</v>
      </c>
      <c r="W251" s="969">
        <v>2225000</v>
      </c>
      <c r="X251" s="750">
        <v>1500000</v>
      </c>
      <c r="Y251" s="750">
        <v>1000000</v>
      </c>
    </row>
    <row r="252" spans="2:25" ht="15" customHeight="1" x14ac:dyDescent="0.25">
      <c r="B252" s="95" t="s">
        <v>105</v>
      </c>
      <c r="C252" s="7" t="s">
        <v>5</v>
      </c>
      <c r="D252" s="11" t="s">
        <v>350</v>
      </c>
      <c r="E252" s="8" t="s">
        <v>6</v>
      </c>
      <c r="F252" s="13"/>
      <c r="G252" s="13"/>
      <c r="H252" s="9" t="s">
        <v>36</v>
      </c>
      <c r="I252" s="13" t="s">
        <v>9</v>
      </c>
      <c r="J252" s="739" t="s">
        <v>10</v>
      </c>
      <c r="K252" s="740" t="s">
        <v>242</v>
      </c>
      <c r="L252" s="744">
        <v>3</v>
      </c>
      <c r="M252" s="745">
        <v>2</v>
      </c>
      <c r="N252" s="745">
        <v>3</v>
      </c>
      <c r="O252" s="745">
        <v>8</v>
      </c>
      <c r="P252" s="699">
        <v>323</v>
      </c>
      <c r="Q252" s="747" t="s">
        <v>38</v>
      </c>
      <c r="R252" s="419">
        <v>43</v>
      </c>
      <c r="S252" s="816">
        <v>2500000</v>
      </c>
      <c r="T252" s="978">
        <v>221938</v>
      </c>
      <c r="U252" s="969">
        <v>2500000</v>
      </c>
      <c r="V252" s="750">
        <v>1300000</v>
      </c>
      <c r="W252" s="969">
        <v>2500000</v>
      </c>
      <c r="X252" s="750">
        <v>1500000</v>
      </c>
      <c r="Y252" s="750">
        <v>1500000</v>
      </c>
    </row>
    <row r="253" spans="2:25" ht="15" customHeight="1" x14ac:dyDescent="0.25">
      <c r="B253" s="95" t="s">
        <v>105</v>
      </c>
      <c r="C253" s="7" t="s">
        <v>5</v>
      </c>
      <c r="D253" s="11" t="s">
        <v>350</v>
      </c>
      <c r="E253" s="8" t="s">
        <v>6</v>
      </c>
      <c r="F253" s="13"/>
      <c r="G253" s="13"/>
      <c r="H253" s="9" t="s">
        <v>36</v>
      </c>
      <c r="I253" s="13" t="s">
        <v>9</v>
      </c>
      <c r="J253" s="739" t="s">
        <v>10</v>
      </c>
      <c r="K253" s="740" t="s">
        <v>242</v>
      </c>
      <c r="L253" s="744">
        <v>3</v>
      </c>
      <c r="M253" s="745">
        <v>2</v>
      </c>
      <c r="N253" s="745">
        <v>3</v>
      </c>
      <c r="O253" s="746">
        <v>9</v>
      </c>
      <c r="P253" s="699">
        <v>323</v>
      </c>
      <c r="Q253" s="747" t="s">
        <v>45</v>
      </c>
      <c r="R253" s="419">
        <v>43</v>
      </c>
      <c r="S253" s="816">
        <v>50000</v>
      </c>
      <c r="T253" s="816">
        <v>0</v>
      </c>
      <c r="U253" s="969">
        <v>50000</v>
      </c>
      <c r="V253" s="750">
        <v>50000</v>
      </c>
      <c r="W253" s="969">
        <v>50000</v>
      </c>
      <c r="X253" s="750">
        <v>50000</v>
      </c>
      <c r="Y253" s="750">
        <v>50000</v>
      </c>
    </row>
    <row r="254" spans="2:25" ht="15" customHeight="1" x14ac:dyDescent="0.25">
      <c r="B254" s="95" t="s">
        <v>105</v>
      </c>
      <c r="C254" s="7" t="s">
        <v>5</v>
      </c>
      <c r="D254" s="11" t="s">
        <v>350</v>
      </c>
      <c r="E254" s="8" t="s">
        <v>6</v>
      </c>
      <c r="F254" s="13"/>
      <c r="G254" s="13"/>
      <c r="H254" s="9" t="s">
        <v>36</v>
      </c>
      <c r="I254" s="13" t="s">
        <v>9</v>
      </c>
      <c r="J254" s="739" t="s">
        <v>10</v>
      </c>
      <c r="K254" s="740" t="s">
        <v>242</v>
      </c>
      <c r="L254" s="744">
        <v>3</v>
      </c>
      <c r="M254" s="745">
        <v>2</v>
      </c>
      <c r="N254" s="745">
        <v>4</v>
      </c>
      <c r="O254" s="746">
        <v>1</v>
      </c>
      <c r="P254" s="699">
        <v>324</v>
      </c>
      <c r="Q254" s="747" t="s">
        <v>47</v>
      </c>
      <c r="R254" s="419">
        <v>43</v>
      </c>
      <c r="S254" s="816">
        <v>50000</v>
      </c>
      <c r="T254" s="816">
        <v>9817</v>
      </c>
      <c r="U254" s="969">
        <v>50000</v>
      </c>
      <c r="V254" s="750">
        <v>30000</v>
      </c>
      <c r="W254" s="969">
        <v>50000</v>
      </c>
      <c r="X254" s="750">
        <v>30000</v>
      </c>
      <c r="Y254" s="750">
        <v>30000</v>
      </c>
    </row>
    <row r="255" spans="2:25" ht="15" customHeight="1" x14ac:dyDescent="0.25">
      <c r="B255" s="95" t="s">
        <v>105</v>
      </c>
      <c r="C255" s="7" t="s">
        <v>5</v>
      </c>
      <c r="D255" s="11" t="s">
        <v>350</v>
      </c>
      <c r="E255" s="8" t="s">
        <v>6</v>
      </c>
      <c r="F255" s="13"/>
      <c r="G255" s="13"/>
      <c r="H255" s="9" t="s">
        <v>36</v>
      </c>
      <c r="I255" s="13" t="s">
        <v>9</v>
      </c>
      <c r="J255" s="739" t="s">
        <v>10</v>
      </c>
      <c r="K255" s="740" t="s">
        <v>242</v>
      </c>
      <c r="L255" s="744">
        <v>3</v>
      </c>
      <c r="M255" s="745">
        <v>2</v>
      </c>
      <c r="N255" s="745">
        <v>9</v>
      </c>
      <c r="O255" s="746">
        <v>1</v>
      </c>
      <c r="P255" s="699">
        <v>329</v>
      </c>
      <c r="Q255" s="747" t="s">
        <v>39</v>
      </c>
      <c r="R255" s="419">
        <v>43</v>
      </c>
      <c r="S255" s="816">
        <v>50000</v>
      </c>
      <c r="T255" s="816">
        <v>10063</v>
      </c>
      <c r="U255" s="969">
        <v>50000</v>
      </c>
      <c r="V255" s="750">
        <v>50000</v>
      </c>
      <c r="W255" s="969">
        <v>50000</v>
      </c>
      <c r="X255" s="750">
        <v>50000</v>
      </c>
      <c r="Y255" s="750">
        <v>50000</v>
      </c>
    </row>
    <row r="256" spans="2:25" ht="15" hidden="1" customHeight="1" x14ac:dyDescent="0.25">
      <c r="B256" s="95" t="s">
        <v>105</v>
      </c>
      <c r="C256" s="7" t="s">
        <v>5</v>
      </c>
      <c r="D256" s="11" t="s">
        <v>350</v>
      </c>
      <c r="E256" s="8" t="s">
        <v>6</v>
      </c>
      <c r="F256" s="13"/>
      <c r="G256" s="13"/>
      <c r="H256" s="9" t="s">
        <v>36</v>
      </c>
      <c r="I256" s="13" t="s">
        <v>9</v>
      </c>
      <c r="J256" s="739" t="s">
        <v>10</v>
      </c>
      <c r="K256" s="740" t="s">
        <v>242</v>
      </c>
      <c r="L256" s="744">
        <v>4</v>
      </c>
      <c r="M256" s="745">
        <v>2</v>
      </c>
      <c r="N256" s="745">
        <v>6</v>
      </c>
      <c r="O256" s="746">
        <v>2</v>
      </c>
      <c r="P256" s="699">
        <v>426</v>
      </c>
      <c r="Q256" s="747" t="s">
        <v>73</v>
      </c>
      <c r="R256" s="419">
        <v>43</v>
      </c>
      <c r="S256" s="816">
        <v>100000</v>
      </c>
      <c r="T256" s="978">
        <v>0</v>
      </c>
      <c r="U256" s="969">
        <v>100000</v>
      </c>
      <c r="V256" s="750">
        <v>0</v>
      </c>
      <c r="W256" s="969"/>
      <c r="X256" s="750">
        <v>0</v>
      </c>
      <c r="Y256" s="750">
        <v>0</v>
      </c>
    </row>
    <row r="257" spans="2:25" ht="32.25" customHeight="1" x14ac:dyDescent="0.25">
      <c r="B257" s="454" t="s">
        <v>105</v>
      </c>
      <c r="C257" s="7" t="s">
        <v>5</v>
      </c>
      <c r="D257" s="11" t="s">
        <v>351</v>
      </c>
      <c r="E257" s="8" t="s">
        <v>6</v>
      </c>
      <c r="F257" s="13" t="s">
        <v>7</v>
      </c>
      <c r="G257" s="13" t="s">
        <v>8</v>
      </c>
      <c r="H257" s="9" t="s">
        <v>41</v>
      </c>
      <c r="I257" s="13" t="s">
        <v>46</v>
      </c>
      <c r="J257" s="639" t="s">
        <v>10</v>
      </c>
      <c r="K257" s="640" t="s">
        <v>271</v>
      </c>
      <c r="L257" s="630"/>
      <c r="M257" s="631"/>
      <c r="N257" s="631"/>
      <c r="O257" s="631"/>
      <c r="P257" s="632"/>
      <c r="Q257" s="709" t="s">
        <v>268</v>
      </c>
      <c r="R257" s="139">
        <v>12</v>
      </c>
      <c r="S257" s="928">
        <f t="shared" ref="S257:Y257" si="73">SUM(S258)</f>
        <v>38500</v>
      </c>
      <c r="T257" s="928">
        <f t="shared" si="73"/>
        <v>35433</v>
      </c>
      <c r="U257" s="1024">
        <f t="shared" si="73"/>
        <v>38500</v>
      </c>
      <c r="V257" s="928">
        <f t="shared" si="73"/>
        <v>38500</v>
      </c>
      <c r="W257" s="1078">
        <f t="shared" si="73"/>
        <v>38500</v>
      </c>
      <c r="X257" s="928">
        <f t="shared" si="73"/>
        <v>38500</v>
      </c>
      <c r="Y257" s="784">
        <f t="shared" si="73"/>
        <v>38500</v>
      </c>
    </row>
    <row r="258" spans="2:25" ht="15" customHeight="1" x14ac:dyDescent="0.25">
      <c r="B258" s="454" t="s">
        <v>105</v>
      </c>
      <c r="C258" s="7" t="s">
        <v>5</v>
      </c>
      <c r="D258" s="11" t="s">
        <v>351</v>
      </c>
      <c r="E258" s="8" t="s">
        <v>6</v>
      </c>
      <c r="F258" s="13"/>
      <c r="G258" s="13"/>
      <c r="H258" s="9" t="s">
        <v>41</v>
      </c>
      <c r="I258" s="13" t="s">
        <v>46</v>
      </c>
      <c r="J258" s="19" t="s">
        <v>10</v>
      </c>
      <c r="K258" s="25" t="s">
        <v>271</v>
      </c>
      <c r="L258" s="30">
        <v>3</v>
      </c>
      <c r="M258" s="636">
        <v>2</v>
      </c>
      <c r="N258" s="636">
        <v>9</v>
      </c>
      <c r="O258" s="636">
        <v>4</v>
      </c>
      <c r="P258" s="33">
        <v>329</v>
      </c>
      <c r="Q258" s="42" t="s">
        <v>40</v>
      </c>
      <c r="R258" s="864">
        <v>12</v>
      </c>
      <c r="S258" s="810">
        <v>38500</v>
      </c>
      <c r="T258" s="810">
        <v>35433</v>
      </c>
      <c r="U258" s="967">
        <v>38500</v>
      </c>
      <c r="V258" s="457">
        <v>38500</v>
      </c>
      <c r="W258" s="967">
        <v>38500</v>
      </c>
      <c r="X258" s="457">
        <v>38500</v>
      </c>
      <c r="Y258" s="457">
        <v>38500</v>
      </c>
    </row>
    <row r="259" spans="2:25" ht="25.5" customHeight="1" x14ac:dyDescent="0.25">
      <c r="B259" s="454" t="s">
        <v>105</v>
      </c>
      <c r="C259" s="7" t="s">
        <v>5</v>
      </c>
      <c r="D259" s="11" t="s">
        <v>352</v>
      </c>
      <c r="E259" s="8" t="s">
        <v>6</v>
      </c>
      <c r="F259" s="13" t="s">
        <v>7</v>
      </c>
      <c r="G259" s="13" t="s">
        <v>8</v>
      </c>
      <c r="H259" s="9" t="s">
        <v>41</v>
      </c>
      <c r="I259" s="13" t="s">
        <v>46</v>
      </c>
      <c r="J259" s="14" t="s">
        <v>10</v>
      </c>
      <c r="K259" s="15" t="s">
        <v>276</v>
      </c>
      <c r="L259" s="15"/>
      <c r="M259" s="16"/>
      <c r="N259" s="16"/>
      <c r="O259" s="16"/>
      <c r="P259" s="17"/>
      <c r="Q259" s="701" t="s">
        <v>265</v>
      </c>
      <c r="R259" s="964">
        <v>11</v>
      </c>
      <c r="S259" s="927">
        <f t="shared" ref="S259:Y259" si="74">SUM(S260:S265)</f>
        <v>180000</v>
      </c>
      <c r="T259" s="927">
        <f t="shared" si="74"/>
        <v>57011</v>
      </c>
      <c r="U259" s="1020">
        <f t="shared" si="74"/>
        <v>180000</v>
      </c>
      <c r="V259" s="927">
        <f t="shared" si="74"/>
        <v>320000</v>
      </c>
      <c r="W259" s="1044">
        <f t="shared" si="74"/>
        <v>180000</v>
      </c>
      <c r="X259" s="927">
        <f t="shared" si="74"/>
        <v>320000</v>
      </c>
      <c r="Y259" s="691">
        <f t="shared" si="74"/>
        <v>320000</v>
      </c>
    </row>
    <row r="260" spans="2:25" ht="15" customHeight="1" x14ac:dyDescent="0.25">
      <c r="B260" s="454" t="s">
        <v>105</v>
      </c>
      <c r="C260" s="7" t="s">
        <v>5</v>
      </c>
      <c r="D260" s="11" t="s">
        <v>352</v>
      </c>
      <c r="E260" s="8" t="s">
        <v>6</v>
      </c>
      <c r="F260" s="13"/>
      <c r="G260" s="13"/>
      <c r="H260" s="9" t="s">
        <v>41</v>
      </c>
      <c r="I260" s="13" t="s">
        <v>46</v>
      </c>
      <c r="J260" s="19" t="s">
        <v>10</v>
      </c>
      <c r="K260" s="25" t="s">
        <v>276</v>
      </c>
      <c r="L260" s="20">
        <v>3</v>
      </c>
      <c r="M260" s="12">
        <v>2</v>
      </c>
      <c r="N260" s="12">
        <v>1</v>
      </c>
      <c r="O260" s="12">
        <v>1</v>
      </c>
      <c r="P260" s="25">
        <v>321</v>
      </c>
      <c r="Q260" s="37" t="s">
        <v>17</v>
      </c>
      <c r="R260" s="629">
        <v>11</v>
      </c>
      <c r="S260" s="810">
        <v>100000</v>
      </c>
      <c r="T260" s="810">
        <v>57011</v>
      </c>
      <c r="U260" s="967">
        <v>100000</v>
      </c>
      <c r="V260" s="457">
        <v>100000</v>
      </c>
      <c r="W260" s="967">
        <v>100000</v>
      </c>
      <c r="X260" s="457">
        <v>100000</v>
      </c>
      <c r="Y260" s="457">
        <v>100000</v>
      </c>
    </row>
    <row r="261" spans="2:25" ht="15" customHeight="1" x14ac:dyDescent="0.25">
      <c r="B261" s="454" t="s">
        <v>105</v>
      </c>
      <c r="C261" s="7" t="s">
        <v>5</v>
      </c>
      <c r="D261" s="11" t="s">
        <v>352</v>
      </c>
      <c r="E261" s="8" t="s">
        <v>6</v>
      </c>
      <c r="F261" s="13"/>
      <c r="G261" s="13"/>
      <c r="H261" s="9" t="s">
        <v>41</v>
      </c>
      <c r="I261" s="13" t="s">
        <v>46</v>
      </c>
      <c r="J261" s="19" t="s">
        <v>10</v>
      </c>
      <c r="K261" s="25" t="s">
        <v>276</v>
      </c>
      <c r="L261" s="20">
        <v>3</v>
      </c>
      <c r="M261" s="12">
        <v>2</v>
      </c>
      <c r="N261" s="12">
        <v>3</v>
      </c>
      <c r="O261" s="12">
        <v>3</v>
      </c>
      <c r="P261" s="25">
        <v>323</v>
      </c>
      <c r="Q261" s="37" t="s">
        <v>26</v>
      </c>
      <c r="R261" s="629">
        <v>11</v>
      </c>
      <c r="S261" s="810">
        <v>15000</v>
      </c>
      <c r="T261" s="810"/>
      <c r="U261" s="967">
        <v>15000</v>
      </c>
      <c r="V261" s="457">
        <v>15000</v>
      </c>
      <c r="W261" s="967">
        <v>15000</v>
      </c>
      <c r="X261" s="457">
        <v>15000</v>
      </c>
      <c r="Y261" s="457">
        <v>15000</v>
      </c>
    </row>
    <row r="262" spans="2:25" ht="15" customHeight="1" x14ac:dyDescent="0.25">
      <c r="B262" s="454" t="s">
        <v>105</v>
      </c>
      <c r="C262" s="7" t="s">
        <v>5</v>
      </c>
      <c r="D262" s="11" t="s">
        <v>352</v>
      </c>
      <c r="E262" s="8" t="s">
        <v>6</v>
      </c>
      <c r="F262" s="13"/>
      <c r="G262" s="13"/>
      <c r="H262" s="9" t="s">
        <v>41</v>
      </c>
      <c r="I262" s="13" t="s">
        <v>46</v>
      </c>
      <c r="J262" s="19" t="s">
        <v>10</v>
      </c>
      <c r="K262" s="25" t="s">
        <v>276</v>
      </c>
      <c r="L262" s="20">
        <v>3</v>
      </c>
      <c r="M262" s="12">
        <v>2</v>
      </c>
      <c r="N262" s="12">
        <v>3</v>
      </c>
      <c r="O262" s="12">
        <v>7</v>
      </c>
      <c r="P262" s="25">
        <v>323</v>
      </c>
      <c r="Q262" s="37" t="s">
        <v>30</v>
      </c>
      <c r="R262" s="629">
        <v>11</v>
      </c>
      <c r="S262" s="810">
        <v>10000</v>
      </c>
      <c r="T262" s="810"/>
      <c r="U262" s="967">
        <v>10000</v>
      </c>
      <c r="V262" s="457">
        <v>150000</v>
      </c>
      <c r="W262" s="967">
        <v>10000</v>
      </c>
      <c r="X262" s="457">
        <v>150000</v>
      </c>
      <c r="Y262" s="457">
        <v>150000</v>
      </c>
    </row>
    <row r="263" spans="2:25" ht="15" hidden="1" customHeight="1" x14ac:dyDescent="0.25">
      <c r="B263" s="454" t="s">
        <v>105</v>
      </c>
      <c r="C263" s="7" t="s">
        <v>5</v>
      </c>
      <c r="D263" s="11" t="s">
        <v>352</v>
      </c>
      <c r="E263" s="8" t="s">
        <v>6</v>
      </c>
      <c r="F263" s="13"/>
      <c r="G263" s="13"/>
      <c r="H263" s="9" t="s">
        <v>41</v>
      </c>
      <c r="I263" s="13" t="s">
        <v>46</v>
      </c>
      <c r="J263" s="19" t="s">
        <v>10</v>
      </c>
      <c r="K263" s="25" t="s">
        <v>276</v>
      </c>
      <c r="L263" s="20">
        <v>3</v>
      </c>
      <c r="M263" s="12">
        <v>2</v>
      </c>
      <c r="N263" s="12">
        <v>3</v>
      </c>
      <c r="O263" s="12">
        <v>8</v>
      </c>
      <c r="P263" s="25">
        <v>323</v>
      </c>
      <c r="Q263" s="37" t="s">
        <v>38</v>
      </c>
      <c r="R263" s="629">
        <v>11</v>
      </c>
      <c r="S263" s="810">
        <v>0</v>
      </c>
      <c r="T263" s="810"/>
      <c r="U263" s="967">
        <v>0</v>
      </c>
      <c r="V263" s="457">
        <v>0</v>
      </c>
      <c r="W263" s="967">
        <v>0</v>
      </c>
      <c r="X263" s="457">
        <v>0</v>
      </c>
      <c r="Y263" s="457">
        <v>0</v>
      </c>
    </row>
    <row r="264" spans="2:25" ht="15" customHeight="1" x14ac:dyDescent="0.25">
      <c r="B264" s="454" t="s">
        <v>105</v>
      </c>
      <c r="C264" s="7" t="s">
        <v>5</v>
      </c>
      <c r="D264" s="11" t="s">
        <v>352</v>
      </c>
      <c r="E264" s="8" t="s">
        <v>6</v>
      </c>
      <c r="F264" s="13"/>
      <c r="G264" s="13"/>
      <c r="H264" s="9" t="s">
        <v>41</v>
      </c>
      <c r="I264" s="13" t="s">
        <v>46</v>
      </c>
      <c r="J264" s="29" t="s">
        <v>10</v>
      </c>
      <c r="K264" s="33" t="s">
        <v>276</v>
      </c>
      <c r="L264" s="30">
        <v>3</v>
      </c>
      <c r="M264" s="636">
        <v>2</v>
      </c>
      <c r="N264" s="636">
        <v>4</v>
      </c>
      <c r="O264" s="636">
        <v>1</v>
      </c>
      <c r="P264" s="33">
        <v>324</v>
      </c>
      <c r="Q264" s="70" t="s">
        <v>47</v>
      </c>
      <c r="R264" s="629">
        <v>11</v>
      </c>
      <c r="S264" s="816">
        <v>5000</v>
      </c>
      <c r="T264" s="816"/>
      <c r="U264" s="969">
        <v>5000</v>
      </c>
      <c r="V264" s="750">
        <v>5000</v>
      </c>
      <c r="W264" s="969">
        <v>5000</v>
      </c>
      <c r="X264" s="750">
        <v>5000</v>
      </c>
      <c r="Y264" s="750">
        <v>5000</v>
      </c>
    </row>
    <row r="265" spans="2:25" ht="15" customHeight="1" x14ac:dyDescent="0.25">
      <c r="B265" s="454" t="s">
        <v>105</v>
      </c>
      <c r="C265" s="7" t="s">
        <v>5</v>
      </c>
      <c r="D265" s="11" t="s">
        <v>352</v>
      </c>
      <c r="E265" s="8" t="s">
        <v>6</v>
      </c>
      <c r="F265" s="13"/>
      <c r="G265" s="13"/>
      <c r="H265" s="9" t="s">
        <v>41</v>
      </c>
      <c r="I265" s="13" t="s">
        <v>46</v>
      </c>
      <c r="J265" s="19" t="s">
        <v>10</v>
      </c>
      <c r="K265" s="25" t="s">
        <v>276</v>
      </c>
      <c r="L265" s="20">
        <v>3</v>
      </c>
      <c r="M265" s="12">
        <v>2</v>
      </c>
      <c r="N265" s="12">
        <v>9</v>
      </c>
      <c r="O265" s="12">
        <v>1</v>
      </c>
      <c r="P265" s="25">
        <v>329</v>
      </c>
      <c r="Q265" s="37" t="s">
        <v>39</v>
      </c>
      <c r="R265" s="629">
        <v>11</v>
      </c>
      <c r="S265" s="810">
        <v>50000</v>
      </c>
      <c r="T265" s="810"/>
      <c r="U265" s="967">
        <v>50000</v>
      </c>
      <c r="V265" s="457">
        <v>50000</v>
      </c>
      <c r="W265" s="967">
        <v>50000</v>
      </c>
      <c r="X265" s="457">
        <v>50000</v>
      </c>
      <c r="Y265" s="457">
        <v>50000</v>
      </c>
    </row>
    <row r="266" spans="2:25" ht="15" hidden="1" customHeight="1" x14ac:dyDescent="0.25">
      <c r="B266" s="454" t="s">
        <v>105</v>
      </c>
      <c r="C266" s="7" t="s">
        <v>5</v>
      </c>
      <c r="D266" s="13" t="s">
        <v>235</v>
      </c>
      <c r="E266" s="8" t="s">
        <v>6</v>
      </c>
      <c r="F266" s="13" t="s">
        <v>7</v>
      </c>
      <c r="G266" s="13" t="s">
        <v>8</v>
      </c>
      <c r="H266" s="9" t="s">
        <v>36</v>
      </c>
      <c r="I266" s="13" t="s">
        <v>9</v>
      </c>
      <c r="J266" s="14" t="s">
        <v>10</v>
      </c>
      <c r="K266" s="15" t="s">
        <v>300</v>
      </c>
      <c r="L266" s="15"/>
      <c r="M266" s="16"/>
      <c r="N266" s="16"/>
      <c r="O266" s="16"/>
      <c r="P266" s="17"/>
      <c r="Q266" s="18" t="s">
        <v>299</v>
      </c>
      <c r="R266" s="421">
        <v>11</v>
      </c>
      <c r="S266" s="927">
        <f t="shared" ref="S266:Y266" si="75">SUM(S267:S271)</f>
        <v>0</v>
      </c>
      <c r="T266" s="927">
        <f t="shared" si="75"/>
        <v>0</v>
      </c>
      <c r="U266" s="1020">
        <f t="shared" si="75"/>
        <v>0</v>
      </c>
      <c r="V266" s="927">
        <f t="shared" si="75"/>
        <v>0</v>
      </c>
      <c r="W266" s="1044">
        <f t="shared" si="75"/>
        <v>0</v>
      </c>
      <c r="X266" s="927">
        <f t="shared" si="75"/>
        <v>0</v>
      </c>
      <c r="Y266" s="691">
        <f t="shared" si="75"/>
        <v>0</v>
      </c>
    </row>
    <row r="267" spans="2:25" ht="15" hidden="1" customHeight="1" x14ac:dyDescent="0.25">
      <c r="B267" s="454" t="s">
        <v>105</v>
      </c>
      <c r="C267" s="7" t="s">
        <v>5</v>
      </c>
      <c r="D267" s="13" t="s">
        <v>235</v>
      </c>
      <c r="E267" s="8" t="s">
        <v>6</v>
      </c>
      <c r="F267" s="13"/>
      <c r="G267" s="13"/>
      <c r="H267" s="9" t="s">
        <v>36</v>
      </c>
      <c r="I267" s="13" t="s">
        <v>9</v>
      </c>
      <c r="J267" s="29" t="s">
        <v>10</v>
      </c>
      <c r="K267" s="30" t="s">
        <v>300</v>
      </c>
      <c r="L267" s="651">
        <v>3</v>
      </c>
      <c r="M267" s="659">
        <v>2</v>
      </c>
      <c r="N267" s="659">
        <v>3</v>
      </c>
      <c r="O267" s="660">
        <v>2</v>
      </c>
      <c r="P267" s="660">
        <v>323</v>
      </c>
      <c r="Q267" s="741" t="s">
        <v>65</v>
      </c>
      <c r="R267" s="620">
        <v>11</v>
      </c>
      <c r="S267" s="810">
        <v>0</v>
      </c>
      <c r="T267" s="816"/>
      <c r="U267" s="967">
        <v>0</v>
      </c>
      <c r="V267" s="457"/>
      <c r="W267" s="967">
        <v>0</v>
      </c>
      <c r="X267" s="457"/>
      <c r="Y267" s="457"/>
    </row>
    <row r="268" spans="2:25" ht="15" hidden="1" customHeight="1" x14ac:dyDescent="0.25">
      <c r="B268" s="454" t="s">
        <v>105</v>
      </c>
      <c r="C268" s="7" t="s">
        <v>5</v>
      </c>
      <c r="D268" s="13" t="s">
        <v>235</v>
      </c>
      <c r="E268" s="8" t="s">
        <v>6</v>
      </c>
      <c r="F268" s="13"/>
      <c r="G268" s="13"/>
      <c r="H268" s="9" t="s">
        <v>36</v>
      </c>
      <c r="I268" s="13" t="s">
        <v>9</v>
      </c>
      <c r="J268" s="29" t="s">
        <v>10</v>
      </c>
      <c r="K268" s="30" t="s">
        <v>300</v>
      </c>
      <c r="L268" s="651">
        <v>3</v>
      </c>
      <c r="M268" s="659">
        <v>2</v>
      </c>
      <c r="N268" s="659">
        <v>3</v>
      </c>
      <c r="O268" s="660">
        <v>5</v>
      </c>
      <c r="P268" s="660">
        <v>323</v>
      </c>
      <c r="Q268" s="661" t="s">
        <v>28</v>
      </c>
      <c r="R268" s="620">
        <v>11</v>
      </c>
      <c r="S268" s="810">
        <v>0</v>
      </c>
      <c r="T268" s="810"/>
      <c r="U268" s="967">
        <v>0</v>
      </c>
      <c r="V268" s="457"/>
      <c r="W268" s="967">
        <v>0</v>
      </c>
      <c r="X268" s="457"/>
      <c r="Y268" s="457"/>
    </row>
    <row r="269" spans="2:25" ht="15" hidden="1" customHeight="1" x14ac:dyDescent="0.25">
      <c r="B269" s="454" t="s">
        <v>105</v>
      </c>
      <c r="C269" s="7" t="s">
        <v>5</v>
      </c>
      <c r="D269" s="13" t="s">
        <v>235</v>
      </c>
      <c r="E269" s="8" t="s">
        <v>6</v>
      </c>
      <c r="F269" s="13"/>
      <c r="G269" s="13"/>
      <c r="H269" s="9" t="s">
        <v>36</v>
      </c>
      <c r="I269" s="13" t="s">
        <v>9</v>
      </c>
      <c r="J269" s="19" t="s">
        <v>10</v>
      </c>
      <c r="K269" s="30" t="s">
        <v>300</v>
      </c>
      <c r="L269" s="20">
        <v>3</v>
      </c>
      <c r="M269" s="12">
        <v>2</v>
      </c>
      <c r="N269" s="12">
        <v>3</v>
      </c>
      <c r="O269" s="38">
        <v>7</v>
      </c>
      <c r="P269" s="38">
        <v>323</v>
      </c>
      <c r="Q269" s="70" t="s">
        <v>30</v>
      </c>
      <c r="R269" s="620">
        <v>11</v>
      </c>
      <c r="S269" s="810">
        <v>0</v>
      </c>
      <c r="T269" s="810"/>
      <c r="U269" s="967">
        <v>0</v>
      </c>
      <c r="V269" s="457"/>
      <c r="W269" s="967">
        <v>0</v>
      </c>
      <c r="X269" s="457"/>
      <c r="Y269" s="457"/>
    </row>
    <row r="270" spans="2:25" ht="15" hidden="1" customHeight="1" x14ac:dyDescent="0.25">
      <c r="B270" s="454" t="s">
        <v>105</v>
      </c>
      <c r="C270" s="7" t="s">
        <v>5</v>
      </c>
      <c r="D270" s="13" t="s">
        <v>235</v>
      </c>
      <c r="E270" s="8" t="s">
        <v>6</v>
      </c>
      <c r="F270" s="13"/>
      <c r="G270" s="13"/>
      <c r="H270" s="9" t="s">
        <v>36</v>
      </c>
      <c r="I270" s="13" t="s">
        <v>9</v>
      </c>
      <c r="J270" s="29" t="s">
        <v>10</v>
      </c>
      <c r="K270" s="30" t="s">
        <v>300</v>
      </c>
      <c r="L270" s="30">
        <v>3</v>
      </c>
      <c r="M270" s="636">
        <v>2</v>
      </c>
      <c r="N270" s="636">
        <v>3</v>
      </c>
      <c r="O270" s="637">
        <v>8</v>
      </c>
      <c r="P270" s="637">
        <v>323</v>
      </c>
      <c r="Q270" s="661" t="s">
        <v>38</v>
      </c>
      <c r="R270" s="620">
        <v>11</v>
      </c>
      <c r="S270" s="810">
        <v>0</v>
      </c>
      <c r="T270" s="810"/>
      <c r="U270" s="967">
        <v>0</v>
      </c>
      <c r="V270" s="457"/>
      <c r="W270" s="967">
        <v>0</v>
      </c>
      <c r="X270" s="457"/>
      <c r="Y270" s="457"/>
    </row>
    <row r="271" spans="2:25" ht="15" hidden="1" customHeight="1" x14ac:dyDescent="0.25">
      <c r="B271" s="454" t="s">
        <v>105</v>
      </c>
      <c r="C271" s="7" t="s">
        <v>5</v>
      </c>
      <c r="D271" s="13" t="s">
        <v>235</v>
      </c>
      <c r="E271" s="8" t="s">
        <v>6</v>
      </c>
      <c r="F271" s="13"/>
      <c r="G271" s="13"/>
      <c r="H271" s="9" t="s">
        <v>36</v>
      </c>
      <c r="I271" s="13" t="s">
        <v>9</v>
      </c>
      <c r="J271" s="29" t="s">
        <v>10</v>
      </c>
      <c r="K271" s="30" t="s">
        <v>300</v>
      </c>
      <c r="L271" s="30">
        <v>4</v>
      </c>
      <c r="M271" s="636">
        <v>2</v>
      </c>
      <c r="N271" s="636">
        <v>6</v>
      </c>
      <c r="O271" s="637">
        <v>2</v>
      </c>
      <c r="P271" s="637">
        <v>426</v>
      </c>
      <c r="Q271" s="661" t="s">
        <v>73</v>
      </c>
      <c r="R271" s="620">
        <v>11</v>
      </c>
      <c r="S271" s="810">
        <v>0</v>
      </c>
      <c r="T271" s="810"/>
      <c r="U271" s="967">
        <v>0</v>
      </c>
      <c r="V271" s="457"/>
      <c r="W271" s="967">
        <v>0</v>
      </c>
      <c r="X271" s="457"/>
      <c r="Y271" s="457"/>
    </row>
    <row r="272" spans="2:25" ht="15" customHeight="1" x14ac:dyDescent="0.25">
      <c r="B272" s="454" t="s">
        <v>105</v>
      </c>
      <c r="C272" s="7" t="s">
        <v>5</v>
      </c>
      <c r="D272" s="13" t="s">
        <v>235</v>
      </c>
      <c r="E272" s="8" t="s">
        <v>6</v>
      </c>
      <c r="F272" s="13" t="s">
        <v>7</v>
      </c>
      <c r="G272" s="13" t="s">
        <v>8</v>
      </c>
      <c r="H272" s="9" t="s">
        <v>36</v>
      </c>
      <c r="I272" s="13" t="s">
        <v>9</v>
      </c>
      <c r="J272" s="14" t="s">
        <v>10</v>
      </c>
      <c r="K272" s="15" t="s">
        <v>300</v>
      </c>
      <c r="L272" s="15"/>
      <c r="M272" s="16"/>
      <c r="N272" s="16"/>
      <c r="O272" s="16"/>
      <c r="P272" s="17"/>
      <c r="Q272" s="18" t="s">
        <v>299</v>
      </c>
      <c r="R272" s="418">
        <v>43</v>
      </c>
      <c r="S272" s="927">
        <f>SUM(S273:S279)</f>
        <v>3200000</v>
      </c>
      <c r="T272" s="927">
        <f t="shared" ref="T272:W272" si="76">SUM(T273:T279)</f>
        <v>0</v>
      </c>
      <c r="U272" s="1020">
        <f t="shared" si="76"/>
        <v>1700000</v>
      </c>
      <c r="V272" s="927">
        <f>SUM(V273:V279)</f>
        <v>1575000</v>
      </c>
      <c r="W272" s="1044">
        <f t="shared" si="76"/>
        <v>1700000</v>
      </c>
      <c r="X272" s="927">
        <f>SUM(X273:X279)</f>
        <v>1425000</v>
      </c>
      <c r="Y272" s="691">
        <f>SUM(Y273:Y279)</f>
        <v>1225000</v>
      </c>
    </row>
    <row r="273" spans="2:25" ht="15" customHeight="1" x14ac:dyDescent="0.25">
      <c r="B273" s="454" t="s">
        <v>105</v>
      </c>
      <c r="C273" s="7" t="s">
        <v>5</v>
      </c>
      <c r="D273" s="13" t="s">
        <v>235</v>
      </c>
      <c r="E273" s="8" t="s">
        <v>6</v>
      </c>
      <c r="F273" s="13"/>
      <c r="G273" s="13"/>
      <c r="H273" s="9" t="s">
        <v>36</v>
      </c>
      <c r="I273" s="13" t="s">
        <v>9</v>
      </c>
      <c r="J273" s="29" t="s">
        <v>10</v>
      </c>
      <c r="K273" s="30" t="s">
        <v>300</v>
      </c>
      <c r="L273" s="651">
        <v>3</v>
      </c>
      <c r="M273" s="659">
        <v>2</v>
      </c>
      <c r="N273" s="659">
        <v>3</v>
      </c>
      <c r="O273" s="660">
        <v>2</v>
      </c>
      <c r="P273" s="660">
        <v>323</v>
      </c>
      <c r="Q273" s="741" t="s">
        <v>65</v>
      </c>
      <c r="R273" s="419">
        <v>43</v>
      </c>
      <c r="S273" s="810">
        <v>300000</v>
      </c>
      <c r="T273" s="816">
        <v>0</v>
      </c>
      <c r="U273" s="967">
        <v>300000</v>
      </c>
      <c r="V273" s="457">
        <v>50000</v>
      </c>
      <c r="W273" s="967">
        <v>300000</v>
      </c>
      <c r="X273" s="457">
        <v>200000</v>
      </c>
      <c r="Y273" s="457">
        <v>200000</v>
      </c>
    </row>
    <row r="274" spans="2:25" ht="15" customHeight="1" x14ac:dyDescent="0.25">
      <c r="B274" s="454" t="s">
        <v>105</v>
      </c>
      <c r="C274" s="7" t="s">
        <v>5</v>
      </c>
      <c r="D274" s="13" t="s">
        <v>235</v>
      </c>
      <c r="E274" s="8" t="s">
        <v>6</v>
      </c>
      <c r="F274" s="13"/>
      <c r="G274" s="13"/>
      <c r="H274" s="9" t="s">
        <v>36</v>
      </c>
      <c r="I274" s="13" t="s">
        <v>9</v>
      </c>
      <c r="J274" s="29" t="s">
        <v>10</v>
      </c>
      <c r="K274" s="30" t="s">
        <v>300</v>
      </c>
      <c r="L274" s="651">
        <v>3</v>
      </c>
      <c r="M274" s="659">
        <v>2</v>
      </c>
      <c r="N274" s="659">
        <v>3</v>
      </c>
      <c r="O274" s="660">
        <v>5</v>
      </c>
      <c r="P274" s="660">
        <v>323</v>
      </c>
      <c r="Q274" s="661" t="s">
        <v>28</v>
      </c>
      <c r="R274" s="419">
        <v>43</v>
      </c>
      <c r="S274" s="810">
        <v>200000</v>
      </c>
      <c r="T274" s="810">
        <v>0</v>
      </c>
      <c r="U274" s="967">
        <v>200000</v>
      </c>
      <c r="V274" s="457">
        <v>100000</v>
      </c>
      <c r="W274" s="967">
        <v>200000</v>
      </c>
      <c r="X274" s="457">
        <v>200000</v>
      </c>
      <c r="Y274" s="457">
        <v>200000</v>
      </c>
    </row>
    <row r="275" spans="2:25" ht="15" customHeight="1" x14ac:dyDescent="0.25">
      <c r="B275" s="454" t="s">
        <v>105</v>
      </c>
      <c r="C275" s="7" t="s">
        <v>5</v>
      </c>
      <c r="D275" s="13" t="s">
        <v>235</v>
      </c>
      <c r="E275" s="8" t="s">
        <v>6</v>
      </c>
      <c r="F275" s="13"/>
      <c r="G275" s="13"/>
      <c r="H275" s="9" t="s">
        <v>36</v>
      </c>
      <c r="I275" s="13" t="s">
        <v>9</v>
      </c>
      <c r="J275" s="29" t="s">
        <v>10</v>
      </c>
      <c r="K275" s="30" t="s">
        <v>300</v>
      </c>
      <c r="L275" s="30">
        <v>3</v>
      </c>
      <c r="M275" s="636">
        <v>2</v>
      </c>
      <c r="N275" s="636">
        <v>3</v>
      </c>
      <c r="O275" s="637">
        <v>7</v>
      </c>
      <c r="P275" s="637">
        <v>323</v>
      </c>
      <c r="Q275" s="70" t="s">
        <v>30</v>
      </c>
      <c r="R275" s="419">
        <v>43</v>
      </c>
      <c r="S275" s="810">
        <v>2000000</v>
      </c>
      <c r="T275" s="810">
        <v>0</v>
      </c>
      <c r="U275" s="967">
        <v>500000</v>
      </c>
      <c r="V275" s="750">
        <v>200000</v>
      </c>
      <c r="W275" s="967">
        <v>500000</v>
      </c>
      <c r="X275" s="457">
        <v>200000</v>
      </c>
      <c r="Y275" s="457">
        <v>200000</v>
      </c>
    </row>
    <row r="276" spans="2:25" ht="15" customHeight="1" x14ac:dyDescent="0.25">
      <c r="B276" s="454" t="s">
        <v>105</v>
      </c>
      <c r="C276" s="7" t="s">
        <v>5</v>
      </c>
      <c r="D276" s="13" t="s">
        <v>235</v>
      </c>
      <c r="E276" s="8" t="s">
        <v>6</v>
      </c>
      <c r="F276" s="13"/>
      <c r="G276" s="13"/>
      <c r="H276" s="9" t="s">
        <v>36</v>
      </c>
      <c r="I276" s="13" t="s">
        <v>9</v>
      </c>
      <c r="J276" s="29" t="s">
        <v>10</v>
      </c>
      <c r="K276" s="30" t="s">
        <v>300</v>
      </c>
      <c r="L276" s="30">
        <v>3</v>
      </c>
      <c r="M276" s="636">
        <v>2</v>
      </c>
      <c r="N276" s="636">
        <v>3</v>
      </c>
      <c r="O276" s="637">
        <v>8</v>
      </c>
      <c r="P276" s="637">
        <v>323</v>
      </c>
      <c r="Q276" s="661" t="s">
        <v>38</v>
      </c>
      <c r="R276" s="419">
        <v>43</v>
      </c>
      <c r="S276" s="810">
        <v>200000</v>
      </c>
      <c r="T276" s="810">
        <v>0</v>
      </c>
      <c r="U276" s="967">
        <v>200000</v>
      </c>
      <c r="V276" s="457">
        <v>200000</v>
      </c>
      <c r="W276" s="967">
        <v>200000</v>
      </c>
      <c r="X276" s="457">
        <v>500000</v>
      </c>
      <c r="Y276" s="457">
        <v>300000</v>
      </c>
    </row>
    <row r="277" spans="2:25" ht="15" customHeight="1" x14ac:dyDescent="0.25">
      <c r="B277" s="454" t="s">
        <v>105</v>
      </c>
      <c r="C277" s="7" t="s">
        <v>5</v>
      </c>
      <c r="D277" s="13" t="s">
        <v>235</v>
      </c>
      <c r="E277" s="8" t="s">
        <v>6</v>
      </c>
      <c r="F277" s="13"/>
      <c r="G277" s="13"/>
      <c r="H277" s="9" t="s">
        <v>36</v>
      </c>
      <c r="I277" s="13" t="s">
        <v>9</v>
      </c>
      <c r="J277" s="29" t="s">
        <v>10</v>
      </c>
      <c r="K277" s="30" t="s">
        <v>300</v>
      </c>
      <c r="L277" s="30">
        <v>3</v>
      </c>
      <c r="M277" s="636">
        <v>2</v>
      </c>
      <c r="N277" s="636">
        <v>4</v>
      </c>
      <c r="O277" s="637">
        <v>1</v>
      </c>
      <c r="P277" s="637">
        <v>324</v>
      </c>
      <c r="Q277" s="661" t="s">
        <v>47</v>
      </c>
      <c r="R277" s="419">
        <v>43</v>
      </c>
      <c r="S277" s="937"/>
      <c r="T277" s="937"/>
      <c r="U277" s="970"/>
      <c r="V277" s="750">
        <v>5000</v>
      </c>
      <c r="W277" s="969"/>
      <c r="X277" s="750">
        <v>5000</v>
      </c>
      <c r="Y277" s="750">
        <v>5000</v>
      </c>
    </row>
    <row r="278" spans="2:25" ht="15" customHeight="1" x14ac:dyDescent="0.25">
      <c r="B278" s="454" t="s">
        <v>105</v>
      </c>
      <c r="C278" s="7" t="s">
        <v>5</v>
      </c>
      <c r="D278" s="13" t="s">
        <v>235</v>
      </c>
      <c r="E278" s="8" t="s">
        <v>6</v>
      </c>
      <c r="F278" s="13"/>
      <c r="G278" s="13"/>
      <c r="H278" s="9" t="s">
        <v>36</v>
      </c>
      <c r="I278" s="13" t="s">
        <v>9</v>
      </c>
      <c r="J278" s="29" t="s">
        <v>10</v>
      </c>
      <c r="K278" s="30" t="s">
        <v>300</v>
      </c>
      <c r="L278" s="30">
        <v>3</v>
      </c>
      <c r="M278" s="636">
        <v>2</v>
      </c>
      <c r="N278" s="636">
        <v>9</v>
      </c>
      <c r="O278" s="637">
        <v>1</v>
      </c>
      <c r="P278" s="637">
        <v>329</v>
      </c>
      <c r="Q278" s="661" t="s">
        <v>39</v>
      </c>
      <c r="R278" s="419">
        <v>43</v>
      </c>
      <c r="S278" s="937"/>
      <c r="T278" s="937"/>
      <c r="U278" s="970"/>
      <c r="V278" s="750">
        <v>20000</v>
      </c>
      <c r="W278" s="969"/>
      <c r="X278" s="750">
        <v>20000</v>
      </c>
      <c r="Y278" s="750">
        <v>20000</v>
      </c>
    </row>
    <row r="279" spans="2:25" ht="15" customHeight="1" x14ac:dyDescent="0.25">
      <c r="B279" s="454" t="s">
        <v>105</v>
      </c>
      <c r="C279" s="7" t="s">
        <v>5</v>
      </c>
      <c r="D279" s="13" t="s">
        <v>235</v>
      </c>
      <c r="E279" s="8" t="s">
        <v>6</v>
      </c>
      <c r="F279" s="13"/>
      <c r="G279" s="13"/>
      <c r="H279" s="9" t="s">
        <v>36</v>
      </c>
      <c r="I279" s="13" t="s">
        <v>9</v>
      </c>
      <c r="J279" s="29" t="s">
        <v>10</v>
      </c>
      <c r="K279" s="30" t="s">
        <v>300</v>
      </c>
      <c r="L279" s="30">
        <v>4</v>
      </c>
      <c r="M279" s="636">
        <v>2</v>
      </c>
      <c r="N279" s="636">
        <v>6</v>
      </c>
      <c r="O279" s="637">
        <v>2</v>
      </c>
      <c r="P279" s="637">
        <v>426</v>
      </c>
      <c r="Q279" s="661" t="s">
        <v>73</v>
      </c>
      <c r="R279" s="419">
        <v>43</v>
      </c>
      <c r="S279" s="810">
        <v>500000</v>
      </c>
      <c r="T279" s="810">
        <v>0</v>
      </c>
      <c r="U279" s="967">
        <v>500000</v>
      </c>
      <c r="V279" s="750">
        <v>1000000</v>
      </c>
      <c r="W279" s="967">
        <v>500000</v>
      </c>
      <c r="X279" s="457">
        <v>300000</v>
      </c>
      <c r="Y279" s="457">
        <v>300000</v>
      </c>
    </row>
    <row r="280" spans="2:25" ht="15" customHeight="1" x14ac:dyDescent="0.25">
      <c r="B280" s="95" t="s">
        <v>105</v>
      </c>
      <c r="C280" s="7" t="s">
        <v>5</v>
      </c>
      <c r="D280" s="11" t="s">
        <v>146</v>
      </c>
      <c r="E280" s="8" t="s">
        <v>6</v>
      </c>
      <c r="F280" s="8" t="s">
        <v>7</v>
      </c>
      <c r="G280" s="8" t="s">
        <v>8</v>
      </c>
      <c r="H280" s="9" t="s">
        <v>41</v>
      </c>
      <c r="I280" s="13" t="s">
        <v>46</v>
      </c>
      <c r="J280" s="43" t="s">
        <v>49</v>
      </c>
      <c r="K280" s="44" t="s">
        <v>63</v>
      </c>
      <c r="L280" s="44"/>
      <c r="M280" s="45"/>
      <c r="N280" s="45"/>
      <c r="O280" s="45"/>
      <c r="P280" s="46"/>
      <c r="Q280" s="58" t="s">
        <v>64</v>
      </c>
      <c r="R280" s="411">
        <v>11</v>
      </c>
      <c r="S280" s="668">
        <f t="shared" ref="S280:Y280" si="77">SUM(S281:S286)</f>
        <v>1100000</v>
      </c>
      <c r="T280" s="668">
        <f t="shared" si="77"/>
        <v>216176</v>
      </c>
      <c r="U280" s="1027">
        <f t="shared" si="77"/>
        <v>900000</v>
      </c>
      <c r="V280" s="668">
        <f t="shared" si="77"/>
        <v>1000000</v>
      </c>
      <c r="W280" s="1057">
        <f t="shared" si="77"/>
        <v>900000</v>
      </c>
      <c r="X280" s="668">
        <f t="shared" si="77"/>
        <v>1000000</v>
      </c>
      <c r="Y280" s="468">
        <f t="shared" si="77"/>
        <v>1000000</v>
      </c>
    </row>
    <row r="281" spans="2:25" ht="15" customHeight="1" x14ac:dyDescent="0.25">
      <c r="B281" s="95" t="s">
        <v>105</v>
      </c>
      <c r="C281" s="7" t="s">
        <v>5</v>
      </c>
      <c r="D281" s="11" t="s">
        <v>146</v>
      </c>
      <c r="E281" s="8" t="s">
        <v>6</v>
      </c>
      <c r="F281" s="10"/>
      <c r="G281" s="10"/>
      <c r="H281" s="9" t="s">
        <v>41</v>
      </c>
      <c r="I281" s="13" t="s">
        <v>46</v>
      </c>
      <c r="J281" s="19" t="s">
        <v>49</v>
      </c>
      <c r="K281" s="20" t="s">
        <v>63</v>
      </c>
      <c r="L281" s="35">
        <v>3</v>
      </c>
      <c r="M281" s="36">
        <v>2</v>
      </c>
      <c r="N281" s="36">
        <v>3</v>
      </c>
      <c r="O281" s="36">
        <v>2</v>
      </c>
      <c r="P281" s="23">
        <v>323</v>
      </c>
      <c r="Q281" s="37" t="s">
        <v>65</v>
      </c>
      <c r="R281" s="412">
        <v>11</v>
      </c>
      <c r="S281" s="810">
        <v>600000</v>
      </c>
      <c r="T281" s="810">
        <v>209364</v>
      </c>
      <c r="U281" s="967">
        <v>400000</v>
      </c>
      <c r="V281" s="457">
        <v>400000</v>
      </c>
      <c r="W281" s="967">
        <v>400000</v>
      </c>
      <c r="X281" s="457">
        <v>400000</v>
      </c>
      <c r="Y281" s="457">
        <v>400000</v>
      </c>
    </row>
    <row r="282" spans="2:25" ht="15" hidden="1" customHeight="1" x14ac:dyDescent="0.25">
      <c r="B282" s="95" t="s">
        <v>105</v>
      </c>
      <c r="C282" s="7" t="s">
        <v>5</v>
      </c>
      <c r="D282" s="11" t="s">
        <v>146</v>
      </c>
      <c r="E282" s="8" t="s">
        <v>6</v>
      </c>
      <c r="F282" s="10"/>
      <c r="G282" s="10"/>
      <c r="H282" s="9" t="s">
        <v>41</v>
      </c>
      <c r="I282" s="13" t="s">
        <v>46</v>
      </c>
      <c r="J282" s="19" t="s">
        <v>49</v>
      </c>
      <c r="K282" s="20" t="s">
        <v>63</v>
      </c>
      <c r="L282" s="20">
        <v>4</v>
      </c>
      <c r="M282" s="12">
        <v>1</v>
      </c>
      <c r="N282" s="12">
        <v>2</v>
      </c>
      <c r="O282" s="12">
        <v>4</v>
      </c>
      <c r="P282" s="52">
        <v>412</v>
      </c>
      <c r="Q282" s="37" t="s">
        <v>66</v>
      </c>
      <c r="R282" s="412">
        <v>11</v>
      </c>
      <c r="S282" s="810">
        <v>0</v>
      </c>
      <c r="T282" s="810"/>
      <c r="U282" s="967">
        <v>0</v>
      </c>
      <c r="V282" s="457">
        <v>0</v>
      </c>
      <c r="W282" s="967">
        <v>0</v>
      </c>
      <c r="X282" s="457">
        <v>0</v>
      </c>
      <c r="Y282" s="457">
        <v>0</v>
      </c>
    </row>
    <row r="283" spans="2:25" ht="15" customHeight="1" x14ac:dyDescent="0.25">
      <c r="B283" s="95" t="s">
        <v>105</v>
      </c>
      <c r="C283" s="7" t="s">
        <v>5</v>
      </c>
      <c r="D283" s="11" t="s">
        <v>146</v>
      </c>
      <c r="E283" s="8" t="s">
        <v>6</v>
      </c>
      <c r="F283" s="10"/>
      <c r="G283" s="10"/>
      <c r="H283" s="9" t="s">
        <v>41</v>
      </c>
      <c r="I283" s="13" t="s">
        <v>46</v>
      </c>
      <c r="J283" s="19" t="s">
        <v>49</v>
      </c>
      <c r="K283" s="20" t="s">
        <v>63</v>
      </c>
      <c r="L283" s="21">
        <v>4</v>
      </c>
      <c r="M283" s="22">
        <v>2</v>
      </c>
      <c r="N283" s="22">
        <v>2</v>
      </c>
      <c r="O283" s="22">
        <v>1</v>
      </c>
      <c r="P283" s="25">
        <v>422</v>
      </c>
      <c r="Q283" s="24" t="s">
        <v>67</v>
      </c>
      <c r="R283" s="412">
        <v>11</v>
      </c>
      <c r="S283" s="810">
        <v>200000</v>
      </c>
      <c r="T283" s="810">
        <v>0</v>
      </c>
      <c r="U283" s="967">
        <v>200000</v>
      </c>
      <c r="V283" s="457">
        <v>300000</v>
      </c>
      <c r="W283" s="967">
        <v>200000</v>
      </c>
      <c r="X283" s="457">
        <v>300000</v>
      </c>
      <c r="Y283" s="457">
        <v>300000</v>
      </c>
    </row>
    <row r="284" spans="2:25" ht="15" customHeight="1" x14ac:dyDescent="0.25">
      <c r="B284" s="95" t="s">
        <v>105</v>
      </c>
      <c r="C284" s="7" t="s">
        <v>5</v>
      </c>
      <c r="D284" s="11" t="s">
        <v>146</v>
      </c>
      <c r="E284" s="8" t="s">
        <v>6</v>
      </c>
      <c r="F284" s="10"/>
      <c r="G284" s="10"/>
      <c r="H284" s="9" t="s">
        <v>41</v>
      </c>
      <c r="I284" s="13" t="s">
        <v>46</v>
      </c>
      <c r="J284" s="19" t="s">
        <v>49</v>
      </c>
      <c r="K284" s="20" t="s">
        <v>63</v>
      </c>
      <c r="L284" s="20">
        <v>4</v>
      </c>
      <c r="M284" s="12">
        <v>2</v>
      </c>
      <c r="N284" s="12">
        <v>2</v>
      </c>
      <c r="O284" s="12">
        <v>2</v>
      </c>
      <c r="P284" s="25">
        <v>422</v>
      </c>
      <c r="Q284" s="24" t="s">
        <v>68</v>
      </c>
      <c r="R284" s="412">
        <v>11</v>
      </c>
      <c r="S284" s="810">
        <v>70000</v>
      </c>
      <c r="T284" s="810">
        <v>0</v>
      </c>
      <c r="U284" s="967">
        <v>170000</v>
      </c>
      <c r="V284" s="457">
        <v>100000</v>
      </c>
      <c r="W284" s="967">
        <v>170000</v>
      </c>
      <c r="X284" s="457">
        <v>100000</v>
      </c>
      <c r="Y284" s="457">
        <v>100000</v>
      </c>
    </row>
    <row r="285" spans="2:25" ht="15" customHeight="1" x14ac:dyDescent="0.25">
      <c r="B285" s="95" t="s">
        <v>105</v>
      </c>
      <c r="C285" s="7" t="s">
        <v>5</v>
      </c>
      <c r="D285" s="11" t="s">
        <v>146</v>
      </c>
      <c r="E285" s="8" t="s">
        <v>6</v>
      </c>
      <c r="F285" s="10"/>
      <c r="G285" s="10"/>
      <c r="H285" s="9" t="s">
        <v>41</v>
      </c>
      <c r="I285" s="13" t="s">
        <v>46</v>
      </c>
      <c r="J285" s="19" t="s">
        <v>49</v>
      </c>
      <c r="K285" s="20" t="s">
        <v>63</v>
      </c>
      <c r="L285" s="20">
        <v>4</v>
      </c>
      <c r="M285" s="12">
        <v>2</v>
      </c>
      <c r="N285" s="12">
        <v>2</v>
      </c>
      <c r="O285" s="12">
        <v>3</v>
      </c>
      <c r="P285" s="25">
        <v>422</v>
      </c>
      <c r="Q285" s="24" t="s">
        <v>69</v>
      </c>
      <c r="R285" s="412">
        <v>11</v>
      </c>
      <c r="S285" s="810">
        <v>200000</v>
      </c>
      <c r="T285" s="810">
        <v>5613</v>
      </c>
      <c r="U285" s="967">
        <v>100000</v>
      </c>
      <c r="V285" s="457">
        <v>150000</v>
      </c>
      <c r="W285" s="967">
        <v>100000</v>
      </c>
      <c r="X285" s="457">
        <v>150000</v>
      </c>
      <c r="Y285" s="457">
        <v>150000</v>
      </c>
    </row>
    <row r="286" spans="2:25" ht="15" customHeight="1" x14ac:dyDescent="0.25">
      <c r="B286" s="95" t="s">
        <v>105</v>
      </c>
      <c r="C286" s="7" t="s">
        <v>5</v>
      </c>
      <c r="D286" s="11" t="s">
        <v>146</v>
      </c>
      <c r="E286" s="8" t="s">
        <v>6</v>
      </c>
      <c r="F286" s="10"/>
      <c r="G286" s="10"/>
      <c r="H286" s="9" t="s">
        <v>41</v>
      </c>
      <c r="I286" s="13" t="s">
        <v>46</v>
      </c>
      <c r="J286" s="19" t="s">
        <v>49</v>
      </c>
      <c r="K286" s="20" t="s">
        <v>63</v>
      </c>
      <c r="L286" s="26">
        <v>4</v>
      </c>
      <c r="M286" s="27">
        <v>2</v>
      </c>
      <c r="N286" s="27">
        <v>2</v>
      </c>
      <c r="O286" s="27">
        <v>7</v>
      </c>
      <c r="P286" s="39">
        <v>422</v>
      </c>
      <c r="Q286" s="24" t="s">
        <v>70</v>
      </c>
      <c r="R286" s="412">
        <v>11</v>
      </c>
      <c r="S286" s="810">
        <v>30000</v>
      </c>
      <c r="T286" s="810">
        <v>1199</v>
      </c>
      <c r="U286" s="967">
        <v>30000</v>
      </c>
      <c r="V286" s="457">
        <v>50000</v>
      </c>
      <c r="W286" s="967">
        <v>30000</v>
      </c>
      <c r="X286" s="457">
        <v>50000</v>
      </c>
      <c r="Y286" s="457">
        <v>50000</v>
      </c>
    </row>
    <row r="287" spans="2:25" ht="15" customHeight="1" x14ac:dyDescent="0.25">
      <c r="B287" s="95" t="s">
        <v>105</v>
      </c>
      <c r="C287" s="7" t="s">
        <v>5</v>
      </c>
      <c r="D287" s="11" t="s">
        <v>146</v>
      </c>
      <c r="E287" s="8" t="s">
        <v>6</v>
      </c>
      <c r="F287" s="8" t="s">
        <v>7</v>
      </c>
      <c r="G287" s="8" t="s">
        <v>8</v>
      </c>
      <c r="H287" s="9" t="s">
        <v>41</v>
      </c>
      <c r="I287" s="13" t="s">
        <v>46</v>
      </c>
      <c r="J287" s="43" t="s">
        <v>49</v>
      </c>
      <c r="K287" s="44" t="s">
        <v>71</v>
      </c>
      <c r="L287" s="44"/>
      <c r="M287" s="45"/>
      <c r="N287" s="45"/>
      <c r="O287" s="45"/>
      <c r="P287" s="46"/>
      <c r="Q287" s="67" t="s">
        <v>72</v>
      </c>
      <c r="R287" s="411">
        <v>11</v>
      </c>
      <c r="S287" s="668">
        <f t="shared" ref="S287:Y287" si="78">SUM(S288:S293)</f>
        <v>2600000</v>
      </c>
      <c r="T287" s="668">
        <f t="shared" si="78"/>
        <v>1756734</v>
      </c>
      <c r="U287" s="1027">
        <f t="shared" si="78"/>
        <v>2900000</v>
      </c>
      <c r="V287" s="668">
        <f t="shared" si="78"/>
        <v>3000000</v>
      </c>
      <c r="W287" s="1057">
        <f t="shared" si="78"/>
        <v>2600000</v>
      </c>
      <c r="X287" s="668">
        <f t="shared" si="78"/>
        <v>2900000</v>
      </c>
      <c r="Y287" s="468">
        <f t="shared" si="78"/>
        <v>2900000</v>
      </c>
    </row>
    <row r="288" spans="2:25" ht="15" customHeight="1" x14ac:dyDescent="0.25">
      <c r="B288" s="95" t="s">
        <v>105</v>
      </c>
      <c r="C288" s="7" t="s">
        <v>5</v>
      </c>
      <c r="D288" s="11" t="s">
        <v>146</v>
      </c>
      <c r="E288" s="8" t="s">
        <v>6</v>
      </c>
      <c r="F288" s="10"/>
      <c r="G288" s="10"/>
      <c r="H288" s="9" t="s">
        <v>41</v>
      </c>
      <c r="I288" s="13" t="s">
        <v>46</v>
      </c>
      <c r="J288" s="19" t="s">
        <v>49</v>
      </c>
      <c r="K288" s="20" t="s">
        <v>71</v>
      </c>
      <c r="L288" s="35">
        <v>3</v>
      </c>
      <c r="M288" s="36">
        <v>2</v>
      </c>
      <c r="N288" s="36">
        <v>3</v>
      </c>
      <c r="O288" s="36">
        <v>2</v>
      </c>
      <c r="P288" s="23">
        <v>323</v>
      </c>
      <c r="Q288" s="37" t="s">
        <v>65</v>
      </c>
      <c r="R288" s="412">
        <v>11</v>
      </c>
      <c r="S288" s="810">
        <v>450000</v>
      </c>
      <c r="T288" s="810">
        <v>380249</v>
      </c>
      <c r="U288" s="967">
        <v>500000</v>
      </c>
      <c r="V288" s="457">
        <v>500000</v>
      </c>
      <c r="W288" s="967">
        <v>450000</v>
      </c>
      <c r="X288" s="457">
        <v>500000</v>
      </c>
      <c r="Y288" s="457">
        <v>500000</v>
      </c>
    </row>
    <row r="289" spans="2:25" ht="15" customHeight="1" x14ac:dyDescent="0.25">
      <c r="B289" s="95" t="s">
        <v>105</v>
      </c>
      <c r="C289" s="7" t="s">
        <v>5</v>
      </c>
      <c r="D289" s="11" t="s">
        <v>146</v>
      </c>
      <c r="E289" s="8" t="s">
        <v>6</v>
      </c>
      <c r="F289" s="10"/>
      <c r="G289" s="10"/>
      <c r="H289" s="9" t="s">
        <v>41</v>
      </c>
      <c r="I289" s="13" t="s">
        <v>46</v>
      </c>
      <c r="J289" s="19" t="s">
        <v>49</v>
      </c>
      <c r="K289" s="20" t="s">
        <v>71</v>
      </c>
      <c r="L289" s="21">
        <v>3</v>
      </c>
      <c r="M289" s="22">
        <v>2</v>
      </c>
      <c r="N289" s="22">
        <v>3</v>
      </c>
      <c r="O289" s="22">
        <v>5</v>
      </c>
      <c r="P289" s="25">
        <v>323</v>
      </c>
      <c r="Q289" s="68" t="s">
        <v>28</v>
      </c>
      <c r="R289" s="412">
        <v>11</v>
      </c>
      <c r="S289" s="810">
        <v>1000000</v>
      </c>
      <c r="T289" s="810">
        <v>643196</v>
      </c>
      <c r="U289" s="967">
        <v>1200000</v>
      </c>
      <c r="V289" s="457">
        <v>1200000</v>
      </c>
      <c r="W289" s="967">
        <v>1000000</v>
      </c>
      <c r="X289" s="457">
        <v>1100000</v>
      </c>
      <c r="Y289" s="457">
        <v>1100000</v>
      </c>
    </row>
    <row r="290" spans="2:25" ht="15" customHeight="1" x14ac:dyDescent="0.25">
      <c r="B290" s="95" t="s">
        <v>105</v>
      </c>
      <c r="C290" s="7" t="s">
        <v>5</v>
      </c>
      <c r="D290" s="11" t="s">
        <v>146</v>
      </c>
      <c r="E290" s="8" t="s">
        <v>6</v>
      </c>
      <c r="F290" s="10"/>
      <c r="G290" s="10"/>
      <c r="H290" s="9" t="s">
        <v>41</v>
      </c>
      <c r="I290" s="13" t="s">
        <v>46</v>
      </c>
      <c r="J290" s="19" t="s">
        <v>49</v>
      </c>
      <c r="K290" s="20" t="s">
        <v>71</v>
      </c>
      <c r="L290" s="20">
        <v>3</v>
      </c>
      <c r="M290" s="12">
        <v>2</v>
      </c>
      <c r="N290" s="12">
        <v>3</v>
      </c>
      <c r="O290" s="12">
        <v>8</v>
      </c>
      <c r="P290" s="25">
        <v>323</v>
      </c>
      <c r="Q290" s="24" t="s">
        <v>38</v>
      </c>
      <c r="R290" s="412">
        <v>11</v>
      </c>
      <c r="S290" s="810">
        <v>550000</v>
      </c>
      <c r="T290" s="810">
        <v>635679</v>
      </c>
      <c r="U290" s="967">
        <v>600000</v>
      </c>
      <c r="V290" s="457">
        <v>600000</v>
      </c>
      <c r="W290" s="967">
        <v>550000</v>
      </c>
      <c r="X290" s="457">
        <v>600000</v>
      </c>
      <c r="Y290" s="457">
        <v>600000</v>
      </c>
    </row>
    <row r="291" spans="2:25" ht="15" customHeight="1" x14ac:dyDescent="0.25">
      <c r="B291" s="95" t="s">
        <v>105</v>
      </c>
      <c r="C291" s="7" t="s">
        <v>5</v>
      </c>
      <c r="D291" s="11" t="s">
        <v>146</v>
      </c>
      <c r="E291" s="8" t="s">
        <v>6</v>
      </c>
      <c r="F291" s="10"/>
      <c r="G291" s="10"/>
      <c r="H291" s="9" t="s">
        <v>41</v>
      </c>
      <c r="I291" s="13" t="s">
        <v>46</v>
      </c>
      <c r="J291" s="19" t="s">
        <v>49</v>
      </c>
      <c r="K291" s="20" t="s">
        <v>71</v>
      </c>
      <c r="L291" s="20">
        <v>4</v>
      </c>
      <c r="M291" s="12">
        <v>1</v>
      </c>
      <c r="N291" s="12">
        <v>2</v>
      </c>
      <c r="O291" s="12">
        <v>3</v>
      </c>
      <c r="P291" s="52">
        <v>412</v>
      </c>
      <c r="Q291" s="24" t="s">
        <v>53</v>
      </c>
      <c r="R291" s="412">
        <v>11</v>
      </c>
      <c r="S291" s="810">
        <v>100000</v>
      </c>
      <c r="T291" s="810">
        <v>0</v>
      </c>
      <c r="U291" s="967">
        <v>100000</v>
      </c>
      <c r="V291" s="457">
        <v>100000</v>
      </c>
      <c r="W291" s="967">
        <v>100000</v>
      </c>
      <c r="X291" s="457">
        <v>100000</v>
      </c>
      <c r="Y291" s="457">
        <v>100000</v>
      </c>
    </row>
    <row r="292" spans="2:25" ht="15" customHeight="1" x14ac:dyDescent="0.25">
      <c r="B292" s="95" t="s">
        <v>105</v>
      </c>
      <c r="C292" s="7" t="s">
        <v>5</v>
      </c>
      <c r="D292" s="11" t="s">
        <v>146</v>
      </c>
      <c r="E292" s="8" t="s">
        <v>6</v>
      </c>
      <c r="F292" s="10"/>
      <c r="G292" s="10"/>
      <c r="H292" s="9" t="s">
        <v>41</v>
      </c>
      <c r="I292" s="13" t="s">
        <v>46</v>
      </c>
      <c r="J292" s="19" t="s">
        <v>49</v>
      </c>
      <c r="K292" s="20" t="s">
        <v>71</v>
      </c>
      <c r="L292" s="20">
        <v>4</v>
      </c>
      <c r="M292" s="12">
        <v>2</v>
      </c>
      <c r="N292" s="12">
        <v>2</v>
      </c>
      <c r="O292" s="12">
        <v>1</v>
      </c>
      <c r="P292" s="25">
        <v>422</v>
      </c>
      <c r="Q292" s="24" t="s">
        <v>67</v>
      </c>
      <c r="R292" s="412">
        <v>11</v>
      </c>
      <c r="S292" s="810">
        <v>400000</v>
      </c>
      <c r="T292" s="810">
        <v>39163</v>
      </c>
      <c r="U292" s="967">
        <v>400000</v>
      </c>
      <c r="V292" s="457">
        <v>500000</v>
      </c>
      <c r="W292" s="967">
        <v>400000</v>
      </c>
      <c r="X292" s="457">
        <v>500000</v>
      </c>
      <c r="Y292" s="457">
        <v>500000</v>
      </c>
    </row>
    <row r="293" spans="2:25" ht="15" customHeight="1" x14ac:dyDescent="0.25">
      <c r="B293" s="95" t="s">
        <v>105</v>
      </c>
      <c r="C293" s="7" t="s">
        <v>5</v>
      </c>
      <c r="D293" s="11" t="s">
        <v>146</v>
      </c>
      <c r="E293" s="8" t="s">
        <v>6</v>
      </c>
      <c r="F293" s="10"/>
      <c r="G293" s="10"/>
      <c r="H293" s="9" t="s">
        <v>41</v>
      </c>
      <c r="I293" s="13" t="s">
        <v>46</v>
      </c>
      <c r="J293" s="19" t="s">
        <v>49</v>
      </c>
      <c r="K293" s="20" t="s">
        <v>71</v>
      </c>
      <c r="L293" s="26">
        <v>4</v>
      </c>
      <c r="M293" s="27">
        <v>2</v>
      </c>
      <c r="N293" s="27">
        <v>6</v>
      </c>
      <c r="O293" s="69">
        <v>2</v>
      </c>
      <c r="P293" s="39">
        <v>426</v>
      </c>
      <c r="Q293" s="24" t="s">
        <v>73</v>
      </c>
      <c r="R293" s="412">
        <v>11</v>
      </c>
      <c r="S293" s="810">
        <v>100000</v>
      </c>
      <c r="T293" s="810">
        <v>58447</v>
      </c>
      <c r="U293" s="967">
        <v>100000</v>
      </c>
      <c r="V293" s="457">
        <v>100000</v>
      </c>
      <c r="W293" s="967">
        <v>100000</v>
      </c>
      <c r="X293" s="457">
        <v>100000</v>
      </c>
      <c r="Y293" s="457">
        <v>100000</v>
      </c>
    </row>
    <row r="294" spans="2:25" ht="25.5" hidden="1" customHeight="1" x14ac:dyDescent="0.25">
      <c r="B294" s="454" t="s">
        <v>105</v>
      </c>
      <c r="C294" s="7" t="s">
        <v>5</v>
      </c>
      <c r="D294" s="11" t="s">
        <v>350</v>
      </c>
      <c r="E294" s="8" t="s">
        <v>6</v>
      </c>
      <c r="F294" s="13" t="s">
        <v>7</v>
      </c>
      <c r="G294" s="13" t="s">
        <v>8</v>
      </c>
      <c r="H294" s="9" t="s">
        <v>36</v>
      </c>
      <c r="I294" s="13" t="s">
        <v>9</v>
      </c>
      <c r="J294" s="681" t="s">
        <v>146</v>
      </c>
      <c r="K294" s="682" t="s">
        <v>253</v>
      </c>
      <c r="L294" s="683"/>
      <c r="M294" s="684"/>
      <c r="N294" s="684"/>
      <c r="O294" s="685"/>
      <c r="P294" s="683"/>
      <c r="Q294" s="686" t="s">
        <v>254</v>
      </c>
      <c r="R294" s="416">
        <v>52</v>
      </c>
      <c r="S294" s="929">
        <f t="shared" ref="S294:Y294" si="79">SUM(S295:S299)</f>
        <v>35000</v>
      </c>
      <c r="T294" s="929">
        <f t="shared" si="79"/>
        <v>0</v>
      </c>
      <c r="U294" s="1028">
        <f t="shared" si="79"/>
        <v>0</v>
      </c>
      <c r="V294" s="929">
        <f t="shared" si="79"/>
        <v>0</v>
      </c>
      <c r="W294" s="1080">
        <f t="shared" si="79"/>
        <v>0</v>
      </c>
      <c r="X294" s="929">
        <f t="shared" si="79"/>
        <v>0</v>
      </c>
      <c r="Y294" s="782">
        <f t="shared" si="79"/>
        <v>0</v>
      </c>
    </row>
    <row r="295" spans="2:25" ht="15" hidden="1" customHeight="1" x14ac:dyDescent="0.25">
      <c r="B295" s="454" t="s">
        <v>105</v>
      </c>
      <c r="C295" s="7" t="s">
        <v>5</v>
      </c>
      <c r="D295" s="11" t="s">
        <v>350</v>
      </c>
      <c r="E295" s="8" t="s">
        <v>6</v>
      </c>
      <c r="F295" s="13"/>
      <c r="G295" s="13"/>
      <c r="H295" s="9" t="s">
        <v>36</v>
      </c>
      <c r="I295" s="13" t="s">
        <v>9</v>
      </c>
      <c r="J295" s="19" t="s">
        <v>146</v>
      </c>
      <c r="K295" s="25" t="s">
        <v>253</v>
      </c>
      <c r="L295" s="72">
        <v>3</v>
      </c>
      <c r="M295" s="73">
        <v>2</v>
      </c>
      <c r="N295" s="73">
        <v>1</v>
      </c>
      <c r="O295" s="73">
        <v>1</v>
      </c>
      <c r="P295" s="23">
        <v>321</v>
      </c>
      <c r="Q295" s="74" t="s">
        <v>17</v>
      </c>
      <c r="R295" s="893">
        <v>52</v>
      </c>
      <c r="S295" s="810">
        <v>10000</v>
      </c>
      <c r="T295" s="810">
        <v>0</v>
      </c>
      <c r="U295" s="967"/>
      <c r="V295" s="457"/>
      <c r="W295" s="967"/>
      <c r="X295" s="457"/>
      <c r="Y295" s="457"/>
    </row>
    <row r="296" spans="2:25" ht="15" hidden="1" customHeight="1" x14ac:dyDescent="0.25">
      <c r="B296" s="454" t="s">
        <v>105</v>
      </c>
      <c r="C296" s="7" t="s">
        <v>5</v>
      </c>
      <c r="D296" s="11" t="s">
        <v>350</v>
      </c>
      <c r="E296" s="8" t="s">
        <v>6</v>
      </c>
      <c r="F296" s="13"/>
      <c r="G296" s="13"/>
      <c r="H296" s="9" t="s">
        <v>36</v>
      </c>
      <c r="I296" s="13" t="s">
        <v>9</v>
      </c>
      <c r="J296" s="19" t="s">
        <v>146</v>
      </c>
      <c r="K296" s="25" t="s">
        <v>253</v>
      </c>
      <c r="L296" s="30">
        <v>3</v>
      </c>
      <c r="M296" s="636">
        <v>2</v>
      </c>
      <c r="N296" s="636">
        <v>1</v>
      </c>
      <c r="O296" s="637">
        <v>3</v>
      </c>
      <c r="P296" s="33">
        <v>321</v>
      </c>
      <c r="Q296" s="34" t="s">
        <v>19</v>
      </c>
      <c r="R296" s="893">
        <v>52</v>
      </c>
      <c r="S296" s="810">
        <v>5000</v>
      </c>
      <c r="T296" s="810">
        <v>0</v>
      </c>
      <c r="U296" s="967"/>
      <c r="V296" s="457"/>
      <c r="W296" s="967"/>
      <c r="X296" s="457"/>
      <c r="Y296" s="457"/>
    </row>
    <row r="297" spans="2:25" ht="15" hidden="1" customHeight="1" x14ac:dyDescent="0.25">
      <c r="B297" s="454" t="s">
        <v>105</v>
      </c>
      <c r="C297" s="7" t="s">
        <v>5</v>
      </c>
      <c r="D297" s="11" t="s">
        <v>350</v>
      </c>
      <c r="E297" s="8" t="s">
        <v>6</v>
      </c>
      <c r="F297" s="13"/>
      <c r="G297" s="13"/>
      <c r="H297" s="9" t="s">
        <v>36</v>
      </c>
      <c r="I297" s="13" t="s">
        <v>9</v>
      </c>
      <c r="J297" s="19" t="s">
        <v>146</v>
      </c>
      <c r="K297" s="25" t="s">
        <v>253</v>
      </c>
      <c r="L297" s="20">
        <v>3</v>
      </c>
      <c r="M297" s="12">
        <v>2</v>
      </c>
      <c r="N297" s="12">
        <v>3</v>
      </c>
      <c r="O297" s="12">
        <v>7</v>
      </c>
      <c r="P297" s="25">
        <v>323</v>
      </c>
      <c r="Q297" s="37" t="s">
        <v>30</v>
      </c>
      <c r="R297" s="893">
        <v>52</v>
      </c>
      <c r="S297" s="810">
        <v>5000</v>
      </c>
      <c r="T297" s="810">
        <v>0</v>
      </c>
      <c r="U297" s="967"/>
      <c r="V297" s="457"/>
      <c r="W297" s="967"/>
      <c r="X297" s="457"/>
      <c r="Y297" s="457"/>
    </row>
    <row r="298" spans="2:25" ht="15" hidden="1" customHeight="1" x14ac:dyDescent="0.25">
      <c r="B298" s="454" t="s">
        <v>105</v>
      </c>
      <c r="C298" s="7" t="s">
        <v>5</v>
      </c>
      <c r="D298" s="11" t="s">
        <v>350</v>
      </c>
      <c r="E298" s="8" t="s">
        <v>6</v>
      </c>
      <c r="F298" s="13"/>
      <c r="G298" s="13"/>
      <c r="H298" s="9" t="s">
        <v>36</v>
      </c>
      <c r="I298" s="13" t="s">
        <v>9</v>
      </c>
      <c r="J298" s="19" t="s">
        <v>146</v>
      </c>
      <c r="K298" s="25" t="s">
        <v>253</v>
      </c>
      <c r="L298" s="20">
        <v>3</v>
      </c>
      <c r="M298" s="12">
        <v>2</v>
      </c>
      <c r="N298" s="12">
        <v>4</v>
      </c>
      <c r="O298" s="12">
        <v>1</v>
      </c>
      <c r="P298" s="20">
        <v>324</v>
      </c>
      <c r="Q298" s="37" t="s">
        <v>47</v>
      </c>
      <c r="R298" s="893">
        <v>52</v>
      </c>
      <c r="S298" s="810">
        <v>10000</v>
      </c>
      <c r="T298" s="810">
        <v>0</v>
      </c>
      <c r="U298" s="967"/>
      <c r="V298" s="457"/>
      <c r="W298" s="967"/>
      <c r="X298" s="457"/>
      <c r="Y298" s="457"/>
    </row>
    <row r="299" spans="2:25" ht="15" hidden="1" customHeight="1" x14ac:dyDescent="0.25">
      <c r="B299" s="454" t="s">
        <v>105</v>
      </c>
      <c r="C299" s="7" t="s">
        <v>5</v>
      </c>
      <c r="D299" s="11" t="s">
        <v>350</v>
      </c>
      <c r="E299" s="8" t="s">
        <v>6</v>
      </c>
      <c r="F299" s="13"/>
      <c r="G299" s="13"/>
      <c r="H299" s="9" t="s">
        <v>36</v>
      </c>
      <c r="I299" s="13" t="s">
        <v>9</v>
      </c>
      <c r="J299" s="19" t="s">
        <v>146</v>
      </c>
      <c r="K299" s="25" t="s">
        <v>253</v>
      </c>
      <c r="L299" s="20">
        <v>3</v>
      </c>
      <c r="M299" s="12">
        <v>2</v>
      </c>
      <c r="N299" s="12">
        <v>9</v>
      </c>
      <c r="O299" s="12">
        <v>3</v>
      </c>
      <c r="P299" s="20">
        <v>329</v>
      </c>
      <c r="Q299" s="37" t="s">
        <v>32</v>
      </c>
      <c r="R299" s="893">
        <v>52</v>
      </c>
      <c r="S299" s="810">
        <v>5000</v>
      </c>
      <c r="T299" s="810">
        <v>0</v>
      </c>
      <c r="U299" s="967"/>
      <c r="V299" s="457"/>
      <c r="W299" s="967"/>
      <c r="X299" s="457"/>
      <c r="Y299" s="457"/>
    </row>
    <row r="300" spans="2:25" ht="25.5" customHeight="1" x14ac:dyDescent="0.25">
      <c r="B300" s="95" t="s">
        <v>105</v>
      </c>
      <c r="C300" s="7" t="s">
        <v>5</v>
      </c>
      <c r="D300" s="11" t="s">
        <v>350</v>
      </c>
      <c r="E300" s="8" t="s">
        <v>6</v>
      </c>
      <c r="F300" s="13" t="s">
        <v>7</v>
      </c>
      <c r="G300" s="13" t="s">
        <v>8</v>
      </c>
      <c r="H300" s="9" t="s">
        <v>36</v>
      </c>
      <c r="I300" s="13" t="s">
        <v>9</v>
      </c>
      <c r="J300" s="687" t="s">
        <v>146</v>
      </c>
      <c r="K300" s="678" t="s">
        <v>261</v>
      </c>
      <c r="L300" s="678"/>
      <c r="M300" s="679"/>
      <c r="N300" s="679"/>
      <c r="O300" s="680"/>
      <c r="P300" s="680"/>
      <c r="Q300" s="688" t="s">
        <v>255</v>
      </c>
      <c r="R300" s="416">
        <v>52</v>
      </c>
      <c r="S300" s="930">
        <f>SUM(S301:S305)</f>
        <v>330000</v>
      </c>
      <c r="T300" s="930">
        <f t="shared" ref="T300:Y300" si="80">SUM(T301:T305)</f>
        <v>204653</v>
      </c>
      <c r="U300" s="1029">
        <f t="shared" si="80"/>
        <v>330000</v>
      </c>
      <c r="V300" s="930">
        <f t="shared" si="80"/>
        <v>330000</v>
      </c>
      <c r="W300" s="1081">
        <f t="shared" si="80"/>
        <v>0</v>
      </c>
      <c r="X300" s="930">
        <f t="shared" si="80"/>
        <v>320000</v>
      </c>
      <c r="Y300" s="783">
        <f t="shared" si="80"/>
        <v>320000</v>
      </c>
    </row>
    <row r="301" spans="2:25" ht="15" customHeight="1" x14ac:dyDescent="0.25">
      <c r="B301" s="95" t="s">
        <v>105</v>
      </c>
      <c r="C301" s="7" t="s">
        <v>5</v>
      </c>
      <c r="D301" s="11" t="s">
        <v>350</v>
      </c>
      <c r="E301" s="8" t="s">
        <v>6</v>
      </c>
      <c r="F301" s="13"/>
      <c r="G301" s="13"/>
      <c r="H301" s="9" t="s">
        <v>36</v>
      </c>
      <c r="I301" s="13" t="s">
        <v>9</v>
      </c>
      <c r="J301" s="71" t="s">
        <v>146</v>
      </c>
      <c r="K301" s="20" t="s">
        <v>261</v>
      </c>
      <c r="L301" s="72">
        <v>3</v>
      </c>
      <c r="M301" s="73">
        <v>2</v>
      </c>
      <c r="N301" s="73">
        <v>1</v>
      </c>
      <c r="O301" s="73">
        <v>1</v>
      </c>
      <c r="P301" s="23">
        <v>321</v>
      </c>
      <c r="Q301" s="74" t="s">
        <v>17</v>
      </c>
      <c r="R301" s="893">
        <v>52</v>
      </c>
      <c r="S301" s="810">
        <v>50000</v>
      </c>
      <c r="T301" s="810">
        <v>13017</v>
      </c>
      <c r="U301" s="967">
        <v>50000</v>
      </c>
      <c r="V301" s="457">
        <v>50000</v>
      </c>
      <c r="W301" s="967"/>
      <c r="X301" s="457">
        <v>50000</v>
      </c>
      <c r="Y301" s="457">
        <v>50000</v>
      </c>
    </row>
    <row r="302" spans="2:25" ht="15" customHeight="1" x14ac:dyDescent="0.25">
      <c r="B302" s="95" t="s">
        <v>105</v>
      </c>
      <c r="C302" s="7" t="s">
        <v>5</v>
      </c>
      <c r="D302" s="11" t="s">
        <v>350</v>
      </c>
      <c r="E302" s="8" t="s">
        <v>6</v>
      </c>
      <c r="F302" s="13"/>
      <c r="G302" s="13"/>
      <c r="H302" s="9" t="s">
        <v>36</v>
      </c>
      <c r="I302" s="13" t="s">
        <v>9</v>
      </c>
      <c r="J302" s="71" t="s">
        <v>146</v>
      </c>
      <c r="K302" s="30" t="s">
        <v>261</v>
      </c>
      <c r="L302" s="30">
        <v>3</v>
      </c>
      <c r="M302" s="636">
        <v>2</v>
      </c>
      <c r="N302" s="636">
        <v>1</v>
      </c>
      <c r="O302" s="637">
        <v>3</v>
      </c>
      <c r="P302" s="33">
        <v>321</v>
      </c>
      <c r="Q302" s="34" t="s">
        <v>19</v>
      </c>
      <c r="R302" s="893">
        <v>52</v>
      </c>
      <c r="S302" s="810">
        <v>10000</v>
      </c>
      <c r="T302" s="810">
        <v>0</v>
      </c>
      <c r="U302" s="967">
        <v>10000</v>
      </c>
      <c r="V302" s="457">
        <v>10000</v>
      </c>
      <c r="W302" s="967"/>
      <c r="X302" s="457"/>
      <c r="Y302" s="457"/>
    </row>
    <row r="303" spans="2:25" ht="15" customHeight="1" x14ac:dyDescent="0.25">
      <c r="B303" s="95" t="s">
        <v>105</v>
      </c>
      <c r="C303" s="7" t="s">
        <v>5</v>
      </c>
      <c r="D303" s="11" t="s">
        <v>350</v>
      </c>
      <c r="E303" s="8" t="s">
        <v>6</v>
      </c>
      <c r="F303" s="13"/>
      <c r="G303" s="13"/>
      <c r="H303" s="9" t="s">
        <v>36</v>
      </c>
      <c r="I303" s="13" t="s">
        <v>9</v>
      </c>
      <c r="J303" s="84" t="s">
        <v>146</v>
      </c>
      <c r="K303" s="80" t="s">
        <v>261</v>
      </c>
      <c r="L303" s="81">
        <v>3</v>
      </c>
      <c r="M303" s="82">
        <v>2</v>
      </c>
      <c r="N303" s="82">
        <v>3</v>
      </c>
      <c r="O303" s="82">
        <v>7</v>
      </c>
      <c r="P303" s="23">
        <v>323</v>
      </c>
      <c r="Q303" s="37" t="s">
        <v>30</v>
      </c>
      <c r="R303" s="893">
        <v>52</v>
      </c>
      <c r="S303" s="810">
        <v>150000</v>
      </c>
      <c r="T303" s="810">
        <v>0</v>
      </c>
      <c r="U303" s="967">
        <v>150000</v>
      </c>
      <c r="V303" s="457">
        <v>150000</v>
      </c>
      <c r="W303" s="967"/>
      <c r="X303" s="457">
        <v>150000</v>
      </c>
      <c r="Y303" s="457">
        <v>150000</v>
      </c>
    </row>
    <row r="304" spans="2:25" ht="15" customHeight="1" x14ac:dyDescent="0.25">
      <c r="B304" s="95" t="s">
        <v>105</v>
      </c>
      <c r="C304" s="7" t="s">
        <v>5</v>
      </c>
      <c r="D304" s="11" t="s">
        <v>350</v>
      </c>
      <c r="E304" s="8" t="s">
        <v>6</v>
      </c>
      <c r="F304" s="13"/>
      <c r="G304" s="13"/>
      <c r="H304" s="9" t="s">
        <v>36</v>
      </c>
      <c r="I304" s="13" t="s">
        <v>9</v>
      </c>
      <c r="J304" s="84" t="s">
        <v>146</v>
      </c>
      <c r="K304" s="80" t="s">
        <v>261</v>
      </c>
      <c r="L304" s="81">
        <v>3</v>
      </c>
      <c r="M304" s="82">
        <v>2</v>
      </c>
      <c r="N304" s="82">
        <v>4</v>
      </c>
      <c r="O304" s="82">
        <v>1</v>
      </c>
      <c r="P304" s="25">
        <v>324</v>
      </c>
      <c r="Q304" s="619" t="s">
        <v>47</v>
      </c>
      <c r="R304" s="893">
        <v>52</v>
      </c>
      <c r="S304" s="810">
        <v>100000</v>
      </c>
      <c r="T304" s="810">
        <v>191636</v>
      </c>
      <c r="U304" s="967">
        <v>100000</v>
      </c>
      <c r="V304" s="457">
        <v>100000</v>
      </c>
      <c r="W304" s="967"/>
      <c r="X304" s="457">
        <v>100000</v>
      </c>
      <c r="Y304" s="457">
        <v>100000</v>
      </c>
    </row>
    <row r="305" spans="2:25" ht="15" customHeight="1" x14ac:dyDescent="0.25">
      <c r="B305" s="95" t="s">
        <v>105</v>
      </c>
      <c r="C305" s="7" t="s">
        <v>5</v>
      </c>
      <c r="D305" s="11" t="s">
        <v>350</v>
      </c>
      <c r="E305" s="8" t="s">
        <v>6</v>
      </c>
      <c r="F305" s="13"/>
      <c r="G305" s="13"/>
      <c r="H305" s="9" t="s">
        <v>36</v>
      </c>
      <c r="I305" s="13" t="s">
        <v>9</v>
      </c>
      <c r="J305" s="84" t="s">
        <v>146</v>
      </c>
      <c r="K305" s="80" t="s">
        <v>261</v>
      </c>
      <c r="L305" s="81">
        <v>3</v>
      </c>
      <c r="M305" s="82">
        <v>2</v>
      </c>
      <c r="N305" s="82">
        <v>9</v>
      </c>
      <c r="O305" s="82">
        <v>3</v>
      </c>
      <c r="P305" s="908">
        <v>329</v>
      </c>
      <c r="Q305" s="909" t="s">
        <v>32</v>
      </c>
      <c r="R305" s="893">
        <v>52</v>
      </c>
      <c r="S305" s="810">
        <v>20000</v>
      </c>
      <c r="T305" s="826">
        <v>0</v>
      </c>
      <c r="U305" s="967">
        <v>20000</v>
      </c>
      <c r="V305" s="457">
        <v>20000</v>
      </c>
      <c r="W305" s="967"/>
      <c r="X305" s="457">
        <v>20000</v>
      </c>
      <c r="Y305" s="457">
        <v>20000</v>
      </c>
    </row>
    <row r="306" spans="2:25" ht="15" customHeight="1" x14ac:dyDescent="0.25">
      <c r="B306" s="454" t="s">
        <v>105</v>
      </c>
      <c r="C306" s="7" t="s">
        <v>5</v>
      </c>
      <c r="D306" s="11" t="s">
        <v>146</v>
      </c>
      <c r="E306" s="8" t="s">
        <v>6</v>
      </c>
      <c r="F306" s="13" t="s">
        <v>7</v>
      </c>
      <c r="G306" s="13" t="s">
        <v>8</v>
      </c>
      <c r="H306" s="9" t="s">
        <v>41</v>
      </c>
      <c r="I306" s="13" t="s">
        <v>46</v>
      </c>
      <c r="J306" s="687" t="s">
        <v>146</v>
      </c>
      <c r="K306" s="678" t="s">
        <v>285</v>
      </c>
      <c r="L306" s="678"/>
      <c r="M306" s="679"/>
      <c r="N306" s="679"/>
      <c r="O306" s="680"/>
      <c r="P306" s="680"/>
      <c r="Q306" s="688" t="s">
        <v>286</v>
      </c>
      <c r="R306" s="892">
        <v>43</v>
      </c>
      <c r="S306" s="930">
        <f>SUM(S307:S312)</f>
        <v>560000</v>
      </c>
      <c r="T306" s="930">
        <f t="shared" ref="T306:Y306" si="81">SUM(T307:T312)</f>
        <v>90000</v>
      </c>
      <c r="U306" s="1029">
        <f t="shared" si="81"/>
        <v>0</v>
      </c>
      <c r="V306" s="930">
        <f t="shared" si="81"/>
        <v>100000</v>
      </c>
      <c r="W306" s="1081">
        <f t="shared" si="81"/>
        <v>0</v>
      </c>
      <c r="X306" s="930">
        <f t="shared" si="81"/>
        <v>0</v>
      </c>
      <c r="Y306" s="783">
        <f t="shared" si="81"/>
        <v>0</v>
      </c>
    </row>
    <row r="307" spans="2:25" ht="15" customHeight="1" x14ac:dyDescent="0.25">
      <c r="B307" s="454" t="s">
        <v>105</v>
      </c>
      <c r="C307" s="7" t="s">
        <v>5</v>
      </c>
      <c r="D307" s="11" t="s">
        <v>146</v>
      </c>
      <c r="E307" s="8" t="s">
        <v>6</v>
      </c>
      <c r="F307" s="13"/>
      <c r="G307" s="13"/>
      <c r="H307" s="9" t="s">
        <v>41</v>
      </c>
      <c r="I307" s="13" t="s">
        <v>46</v>
      </c>
      <c r="J307" s="19" t="s">
        <v>146</v>
      </c>
      <c r="K307" s="25" t="s">
        <v>285</v>
      </c>
      <c r="L307" s="30">
        <v>3</v>
      </c>
      <c r="M307" s="636">
        <v>2</v>
      </c>
      <c r="N307" s="636">
        <v>3</v>
      </c>
      <c r="O307" s="636">
        <v>2</v>
      </c>
      <c r="P307" s="33">
        <v>323</v>
      </c>
      <c r="Q307" s="734" t="s">
        <v>65</v>
      </c>
      <c r="R307" s="419">
        <v>43</v>
      </c>
      <c r="S307" s="815">
        <v>50000</v>
      </c>
      <c r="T307" s="815">
        <v>50000</v>
      </c>
      <c r="U307" s="1030"/>
      <c r="V307" s="815">
        <v>50000</v>
      </c>
      <c r="W307" s="1030"/>
      <c r="X307" s="815"/>
      <c r="Y307" s="815"/>
    </row>
    <row r="308" spans="2:25" ht="15" hidden="1" customHeight="1" x14ac:dyDescent="0.25">
      <c r="B308" s="454" t="s">
        <v>105</v>
      </c>
      <c r="C308" s="7" t="s">
        <v>5</v>
      </c>
      <c r="D308" s="11" t="s">
        <v>146</v>
      </c>
      <c r="E308" s="8" t="s">
        <v>6</v>
      </c>
      <c r="F308" s="13"/>
      <c r="G308" s="13"/>
      <c r="H308" s="9" t="s">
        <v>41</v>
      </c>
      <c r="I308" s="13" t="s">
        <v>46</v>
      </c>
      <c r="J308" s="19" t="s">
        <v>146</v>
      </c>
      <c r="K308" s="25" t="s">
        <v>285</v>
      </c>
      <c r="L308" s="30">
        <v>3</v>
      </c>
      <c r="M308" s="636">
        <v>2</v>
      </c>
      <c r="N308" s="636">
        <v>3</v>
      </c>
      <c r="O308" s="636">
        <v>4</v>
      </c>
      <c r="P308" s="33">
        <v>323</v>
      </c>
      <c r="Q308" s="734" t="s">
        <v>44</v>
      </c>
      <c r="R308" s="419">
        <v>43</v>
      </c>
      <c r="S308" s="815"/>
      <c r="T308" s="815"/>
      <c r="U308" s="1030"/>
      <c r="V308" s="815"/>
      <c r="W308" s="1030"/>
      <c r="X308" s="815"/>
      <c r="Y308" s="815"/>
    </row>
    <row r="309" spans="2:25" ht="15" hidden="1" customHeight="1" x14ac:dyDescent="0.25">
      <c r="B309" s="454" t="s">
        <v>105</v>
      </c>
      <c r="C309" s="7" t="s">
        <v>5</v>
      </c>
      <c r="D309" s="11" t="s">
        <v>146</v>
      </c>
      <c r="E309" s="8" t="s">
        <v>6</v>
      </c>
      <c r="F309" s="13"/>
      <c r="G309" s="13"/>
      <c r="H309" s="9" t="s">
        <v>41</v>
      </c>
      <c r="I309" s="13" t="s">
        <v>46</v>
      </c>
      <c r="J309" s="19" t="s">
        <v>146</v>
      </c>
      <c r="K309" s="25" t="s">
        <v>285</v>
      </c>
      <c r="L309" s="732">
        <v>3</v>
      </c>
      <c r="M309" s="733">
        <v>2</v>
      </c>
      <c r="N309" s="733">
        <v>3</v>
      </c>
      <c r="O309" s="733">
        <v>7</v>
      </c>
      <c r="P309" s="649">
        <v>323</v>
      </c>
      <c r="Q309" s="734" t="s">
        <v>30</v>
      </c>
      <c r="R309" s="419">
        <v>43</v>
      </c>
      <c r="S309" s="810">
        <v>10000</v>
      </c>
      <c r="T309" s="810">
        <v>0</v>
      </c>
      <c r="U309" s="967"/>
      <c r="V309" s="457"/>
      <c r="W309" s="967"/>
      <c r="X309" s="457"/>
      <c r="Y309" s="457"/>
    </row>
    <row r="310" spans="2:25" ht="15" hidden="1" customHeight="1" x14ac:dyDescent="0.25">
      <c r="B310" s="454" t="s">
        <v>105</v>
      </c>
      <c r="C310" s="7" t="s">
        <v>5</v>
      </c>
      <c r="D310" s="11" t="s">
        <v>146</v>
      </c>
      <c r="E310" s="8" t="s">
        <v>6</v>
      </c>
      <c r="F310" s="13"/>
      <c r="G310" s="13"/>
      <c r="H310" s="9" t="s">
        <v>41</v>
      </c>
      <c r="I310" s="13" t="s">
        <v>46</v>
      </c>
      <c r="J310" s="19" t="s">
        <v>146</v>
      </c>
      <c r="K310" s="25" t="s">
        <v>285</v>
      </c>
      <c r="L310" s="30">
        <v>3</v>
      </c>
      <c r="M310" s="636">
        <v>2</v>
      </c>
      <c r="N310" s="636">
        <v>3</v>
      </c>
      <c r="O310" s="636">
        <v>8</v>
      </c>
      <c r="P310" s="33">
        <v>323</v>
      </c>
      <c r="Q310" s="734" t="s">
        <v>38</v>
      </c>
      <c r="R310" s="419">
        <v>43</v>
      </c>
      <c r="S310" s="810"/>
      <c r="T310" s="810"/>
      <c r="U310" s="967"/>
      <c r="V310" s="457"/>
      <c r="W310" s="967"/>
      <c r="X310" s="457"/>
      <c r="Y310" s="457"/>
    </row>
    <row r="311" spans="2:25" ht="15" hidden="1" customHeight="1" x14ac:dyDescent="0.25">
      <c r="B311" s="454" t="s">
        <v>105</v>
      </c>
      <c r="C311" s="7" t="s">
        <v>5</v>
      </c>
      <c r="D311" s="11" t="s">
        <v>146</v>
      </c>
      <c r="E311" s="8" t="s">
        <v>6</v>
      </c>
      <c r="F311" s="13"/>
      <c r="G311" s="13"/>
      <c r="H311" s="9" t="s">
        <v>41</v>
      </c>
      <c r="I311" s="13" t="s">
        <v>46</v>
      </c>
      <c r="J311" s="19" t="s">
        <v>146</v>
      </c>
      <c r="K311" s="25" t="s">
        <v>285</v>
      </c>
      <c r="L311" s="732">
        <v>3</v>
      </c>
      <c r="M311" s="733">
        <v>2</v>
      </c>
      <c r="N311" s="733">
        <v>3</v>
      </c>
      <c r="O311" s="733">
        <v>9</v>
      </c>
      <c r="P311" s="649">
        <v>323</v>
      </c>
      <c r="Q311" s="734" t="s">
        <v>45</v>
      </c>
      <c r="R311" s="419">
        <v>43</v>
      </c>
      <c r="S311" s="810"/>
      <c r="T311" s="810"/>
      <c r="U311" s="967"/>
      <c r="V311" s="457"/>
      <c r="W311" s="967"/>
      <c r="X311" s="457"/>
      <c r="Y311" s="457"/>
    </row>
    <row r="312" spans="2:25" ht="15" customHeight="1" x14ac:dyDescent="0.25">
      <c r="B312" s="454" t="s">
        <v>105</v>
      </c>
      <c r="C312" s="7" t="s">
        <v>5</v>
      </c>
      <c r="D312" s="11" t="s">
        <v>146</v>
      </c>
      <c r="E312" s="8" t="s">
        <v>6</v>
      </c>
      <c r="F312" s="13"/>
      <c r="G312" s="13"/>
      <c r="H312" s="9" t="s">
        <v>41</v>
      </c>
      <c r="I312" s="13" t="s">
        <v>46</v>
      </c>
      <c r="J312" s="19" t="s">
        <v>146</v>
      </c>
      <c r="K312" s="25" t="s">
        <v>285</v>
      </c>
      <c r="L312" s="20">
        <v>3</v>
      </c>
      <c r="M312" s="12">
        <v>7</v>
      </c>
      <c r="N312" s="12">
        <v>2</v>
      </c>
      <c r="O312" s="12">
        <v>1</v>
      </c>
      <c r="P312" s="25">
        <v>372</v>
      </c>
      <c r="Q312" s="729" t="s">
        <v>251</v>
      </c>
      <c r="R312" s="419">
        <v>43</v>
      </c>
      <c r="S312" s="810">
        <v>500000</v>
      </c>
      <c r="T312" s="810">
        <v>40000</v>
      </c>
      <c r="U312" s="967"/>
      <c r="V312" s="457">
        <v>50000</v>
      </c>
      <c r="W312" s="967"/>
      <c r="X312" s="457"/>
      <c r="Y312" s="457"/>
    </row>
    <row r="313" spans="2:25" ht="15" customHeight="1" x14ac:dyDescent="0.25">
      <c r="B313" s="454" t="s">
        <v>105</v>
      </c>
      <c r="C313" s="7" t="s">
        <v>5</v>
      </c>
      <c r="D313" s="11" t="s">
        <v>352</v>
      </c>
      <c r="E313" s="8" t="s">
        <v>6</v>
      </c>
      <c r="F313" s="13" t="s">
        <v>7</v>
      </c>
      <c r="G313" s="13" t="s">
        <v>8</v>
      </c>
      <c r="H313" s="9" t="s">
        <v>36</v>
      </c>
      <c r="I313" s="13" t="s">
        <v>9</v>
      </c>
      <c r="J313" s="14" t="s">
        <v>10</v>
      </c>
      <c r="K313" s="15" t="s">
        <v>354</v>
      </c>
      <c r="L313" s="15"/>
      <c r="M313" s="16"/>
      <c r="N313" s="16"/>
      <c r="O313" s="16"/>
      <c r="P313" s="17"/>
      <c r="Q313" s="18" t="s">
        <v>355</v>
      </c>
      <c r="R313" s="892">
        <v>43</v>
      </c>
      <c r="S313" s="691">
        <f>SUM(S314:S319)</f>
        <v>41720000</v>
      </c>
      <c r="T313" s="927">
        <f t="shared" ref="T313:Y313" si="82">SUM(T314:T319)</f>
        <v>100000</v>
      </c>
      <c r="U313" s="1020">
        <f t="shared" si="82"/>
        <v>53010000</v>
      </c>
      <c r="V313" s="927">
        <f t="shared" si="82"/>
        <v>8510000</v>
      </c>
      <c r="W313" s="1044">
        <f t="shared" si="82"/>
        <v>72510000</v>
      </c>
      <c r="X313" s="927">
        <f t="shared" si="82"/>
        <v>4510000</v>
      </c>
      <c r="Y313" s="691">
        <f t="shared" si="82"/>
        <v>3510000</v>
      </c>
    </row>
    <row r="314" spans="2:25" ht="15" customHeight="1" x14ac:dyDescent="0.25">
      <c r="B314" s="454" t="s">
        <v>105</v>
      </c>
      <c r="C314" s="7" t="s">
        <v>5</v>
      </c>
      <c r="D314" s="11" t="s">
        <v>352</v>
      </c>
      <c r="E314" s="8" t="s">
        <v>6</v>
      </c>
      <c r="F314" s="13"/>
      <c r="G314" s="13"/>
      <c r="H314" s="9" t="s">
        <v>36</v>
      </c>
      <c r="I314" s="13" t="s">
        <v>9</v>
      </c>
      <c r="J314" s="29" t="s">
        <v>10</v>
      </c>
      <c r="K314" s="30" t="s">
        <v>354</v>
      </c>
      <c r="L314" s="651">
        <v>3</v>
      </c>
      <c r="M314" s="659">
        <v>2</v>
      </c>
      <c r="N314" s="659">
        <v>3</v>
      </c>
      <c r="O314" s="660">
        <v>2</v>
      </c>
      <c r="P314" s="660">
        <v>323</v>
      </c>
      <c r="Q314" s="741" t="s">
        <v>65</v>
      </c>
      <c r="R314" s="419">
        <v>43</v>
      </c>
      <c r="S314" s="816">
        <v>150000</v>
      </c>
      <c r="T314" s="750">
        <v>0</v>
      </c>
      <c r="U314" s="969">
        <v>150000</v>
      </c>
      <c r="V314" s="750">
        <v>150000</v>
      </c>
      <c r="W314" s="969">
        <v>150000</v>
      </c>
      <c r="X314" s="750">
        <v>150000</v>
      </c>
      <c r="Y314" s="750">
        <v>150000</v>
      </c>
    </row>
    <row r="315" spans="2:25" ht="15" customHeight="1" x14ac:dyDescent="0.25">
      <c r="B315" s="454" t="s">
        <v>105</v>
      </c>
      <c r="C315" s="7" t="s">
        <v>5</v>
      </c>
      <c r="D315" s="11" t="s">
        <v>352</v>
      </c>
      <c r="E315" s="8" t="s">
        <v>6</v>
      </c>
      <c r="F315" s="13"/>
      <c r="G315" s="13"/>
      <c r="H315" s="9" t="s">
        <v>36</v>
      </c>
      <c r="I315" s="13" t="s">
        <v>9</v>
      </c>
      <c r="J315" s="29" t="s">
        <v>10</v>
      </c>
      <c r="K315" s="30" t="s">
        <v>354</v>
      </c>
      <c r="L315" s="651">
        <v>3</v>
      </c>
      <c r="M315" s="659">
        <v>2</v>
      </c>
      <c r="N315" s="659">
        <v>3</v>
      </c>
      <c r="O315" s="660">
        <v>5</v>
      </c>
      <c r="P315" s="660">
        <v>323</v>
      </c>
      <c r="Q315" s="741" t="s">
        <v>28</v>
      </c>
      <c r="R315" s="419">
        <v>43</v>
      </c>
      <c r="S315" s="816">
        <v>150000</v>
      </c>
      <c r="T315" s="750">
        <v>100000</v>
      </c>
      <c r="U315" s="969">
        <v>150000</v>
      </c>
      <c r="V315" s="750">
        <v>150000</v>
      </c>
      <c r="W315" s="969">
        <v>150000</v>
      </c>
      <c r="X315" s="750">
        <v>150000</v>
      </c>
      <c r="Y315" s="750">
        <v>150000</v>
      </c>
    </row>
    <row r="316" spans="2:25" ht="15" customHeight="1" x14ac:dyDescent="0.25">
      <c r="B316" s="454" t="s">
        <v>105</v>
      </c>
      <c r="C316" s="7" t="s">
        <v>5</v>
      </c>
      <c r="D316" s="11" t="s">
        <v>352</v>
      </c>
      <c r="E316" s="8" t="s">
        <v>6</v>
      </c>
      <c r="F316" s="13"/>
      <c r="G316" s="13"/>
      <c r="H316" s="9" t="s">
        <v>36</v>
      </c>
      <c r="I316" s="13" t="s">
        <v>9</v>
      </c>
      <c r="J316" s="29" t="s">
        <v>10</v>
      </c>
      <c r="K316" s="30" t="s">
        <v>354</v>
      </c>
      <c r="L316" s="30">
        <v>3</v>
      </c>
      <c r="M316" s="636">
        <v>2</v>
      </c>
      <c r="N316" s="636">
        <v>3</v>
      </c>
      <c r="O316" s="637">
        <v>7</v>
      </c>
      <c r="P316" s="637">
        <v>323</v>
      </c>
      <c r="Q316" s="70" t="s">
        <v>30</v>
      </c>
      <c r="R316" s="419">
        <v>43</v>
      </c>
      <c r="S316" s="816">
        <v>35000000</v>
      </c>
      <c r="T316" s="750">
        <v>0</v>
      </c>
      <c r="U316" s="969">
        <v>50000000</v>
      </c>
      <c r="V316" s="750">
        <v>4000000</v>
      </c>
      <c r="W316" s="969">
        <v>70000000</v>
      </c>
      <c r="X316" s="750">
        <v>3000000</v>
      </c>
      <c r="Y316" s="750">
        <v>2000000</v>
      </c>
    </row>
    <row r="317" spans="2:25" ht="15" customHeight="1" x14ac:dyDescent="0.25">
      <c r="B317" s="454" t="s">
        <v>105</v>
      </c>
      <c r="C317" s="7" t="s">
        <v>5</v>
      </c>
      <c r="D317" s="11" t="s">
        <v>352</v>
      </c>
      <c r="E317" s="8" t="s">
        <v>6</v>
      </c>
      <c r="F317" s="13"/>
      <c r="G317" s="13"/>
      <c r="H317" s="9" t="s">
        <v>36</v>
      </c>
      <c r="I317" s="13" t="s">
        <v>9</v>
      </c>
      <c r="J317" s="29" t="s">
        <v>10</v>
      </c>
      <c r="K317" s="30" t="s">
        <v>354</v>
      </c>
      <c r="L317" s="30">
        <v>3</v>
      </c>
      <c r="M317" s="636">
        <v>2</v>
      </c>
      <c r="N317" s="636">
        <v>3</v>
      </c>
      <c r="O317" s="637">
        <v>8</v>
      </c>
      <c r="P317" s="637">
        <v>323</v>
      </c>
      <c r="Q317" s="661" t="s">
        <v>356</v>
      </c>
      <c r="R317" s="419">
        <v>43</v>
      </c>
      <c r="S317" s="816">
        <v>5000000</v>
      </c>
      <c r="T317" s="750">
        <v>0</v>
      </c>
      <c r="U317" s="969">
        <v>2500000</v>
      </c>
      <c r="V317" s="750">
        <v>4000000</v>
      </c>
      <c r="W317" s="969">
        <v>2000000</v>
      </c>
      <c r="X317" s="750">
        <v>1000000</v>
      </c>
      <c r="Y317" s="750">
        <v>1000000</v>
      </c>
    </row>
    <row r="318" spans="2:25" ht="15" customHeight="1" x14ac:dyDescent="0.25">
      <c r="B318" s="454" t="s">
        <v>105</v>
      </c>
      <c r="C318" s="7" t="s">
        <v>5</v>
      </c>
      <c r="D318" s="11" t="s">
        <v>352</v>
      </c>
      <c r="E318" s="8" t="s">
        <v>6</v>
      </c>
      <c r="F318" s="13"/>
      <c r="G318" s="13"/>
      <c r="H318" s="9" t="s">
        <v>36</v>
      </c>
      <c r="I318" s="13" t="s">
        <v>9</v>
      </c>
      <c r="J318" s="29" t="s">
        <v>10</v>
      </c>
      <c r="K318" s="30" t="s">
        <v>354</v>
      </c>
      <c r="L318" s="30">
        <v>3</v>
      </c>
      <c r="M318" s="636">
        <v>2</v>
      </c>
      <c r="N318" s="636">
        <v>9</v>
      </c>
      <c r="O318" s="637">
        <v>1</v>
      </c>
      <c r="P318" s="637">
        <v>329</v>
      </c>
      <c r="Q318" s="661" t="s">
        <v>39</v>
      </c>
      <c r="R318" s="419">
        <v>43</v>
      </c>
      <c r="S318" s="816">
        <v>170000</v>
      </c>
      <c r="T318" s="750">
        <v>0</v>
      </c>
      <c r="U318" s="969">
        <v>170000</v>
      </c>
      <c r="V318" s="750">
        <v>170000</v>
      </c>
      <c r="W318" s="969">
        <v>170000</v>
      </c>
      <c r="X318" s="750">
        <v>170000</v>
      </c>
      <c r="Y318" s="750">
        <v>170000</v>
      </c>
    </row>
    <row r="319" spans="2:25" ht="15" customHeight="1" x14ac:dyDescent="0.25">
      <c r="B319" s="454" t="s">
        <v>105</v>
      </c>
      <c r="C319" s="7" t="s">
        <v>5</v>
      </c>
      <c r="D319" s="11" t="s">
        <v>352</v>
      </c>
      <c r="E319" s="8" t="s">
        <v>6</v>
      </c>
      <c r="F319" s="13"/>
      <c r="G319" s="13"/>
      <c r="H319" s="9" t="s">
        <v>36</v>
      </c>
      <c r="I319" s="13" t="s">
        <v>9</v>
      </c>
      <c r="J319" s="29" t="s">
        <v>10</v>
      </c>
      <c r="K319" s="30" t="s">
        <v>354</v>
      </c>
      <c r="L319" s="30">
        <v>4</v>
      </c>
      <c r="M319" s="636">
        <v>2</v>
      </c>
      <c r="N319" s="636">
        <v>6</v>
      </c>
      <c r="O319" s="637">
        <v>2</v>
      </c>
      <c r="P319" s="637">
        <v>426</v>
      </c>
      <c r="Q319" s="661" t="s">
        <v>73</v>
      </c>
      <c r="R319" s="419">
        <v>43</v>
      </c>
      <c r="S319" s="816">
        <v>1250000</v>
      </c>
      <c r="T319" s="750">
        <v>0</v>
      </c>
      <c r="U319" s="969">
        <v>40000</v>
      </c>
      <c r="V319" s="750">
        <v>40000</v>
      </c>
      <c r="W319" s="969">
        <v>40000</v>
      </c>
      <c r="X319" s="750">
        <v>40000</v>
      </c>
      <c r="Y319" s="750">
        <v>40000</v>
      </c>
    </row>
    <row r="320" spans="2:25" ht="38.25" customHeight="1" x14ac:dyDescent="0.25">
      <c r="B320" s="454" t="s">
        <v>105</v>
      </c>
      <c r="C320" s="7" t="s">
        <v>5</v>
      </c>
      <c r="D320" s="13" t="s">
        <v>351</v>
      </c>
      <c r="E320" s="8" t="s">
        <v>6</v>
      </c>
      <c r="F320" s="13" t="s">
        <v>7</v>
      </c>
      <c r="G320" s="13" t="s">
        <v>8</v>
      </c>
      <c r="H320" s="9" t="s">
        <v>41</v>
      </c>
      <c r="I320" s="13" t="s">
        <v>46</v>
      </c>
      <c r="J320" s="14" t="s">
        <v>146</v>
      </c>
      <c r="K320" s="15" t="s">
        <v>301</v>
      </c>
      <c r="L320" s="15"/>
      <c r="M320" s="16"/>
      <c r="N320" s="16"/>
      <c r="O320" s="16"/>
      <c r="P320" s="17"/>
      <c r="Q320" s="18" t="s">
        <v>381</v>
      </c>
      <c r="R320" s="139">
        <v>12</v>
      </c>
      <c r="S320" s="927">
        <f>SUM(S321:S345)</f>
        <v>2228250</v>
      </c>
      <c r="T320" s="927">
        <f t="shared" ref="T320:Y320" si="83">SUM(T321:T345)</f>
        <v>516705</v>
      </c>
      <c r="U320" s="1020">
        <f t="shared" si="83"/>
        <v>1381000</v>
      </c>
      <c r="V320" s="927">
        <f t="shared" si="83"/>
        <v>1362092</v>
      </c>
      <c r="W320" s="1044">
        <f t="shared" si="83"/>
        <v>1381000</v>
      </c>
      <c r="X320" s="927">
        <f t="shared" si="83"/>
        <v>1232550</v>
      </c>
      <c r="Y320" s="691">
        <f t="shared" si="83"/>
        <v>1546500</v>
      </c>
    </row>
    <row r="321" spans="2:25" ht="15" customHeight="1" x14ac:dyDescent="0.25">
      <c r="B321" s="454" t="s">
        <v>105</v>
      </c>
      <c r="C321" s="7" t="s">
        <v>5</v>
      </c>
      <c r="D321" s="13" t="s">
        <v>351</v>
      </c>
      <c r="E321" s="8" t="s">
        <v>6</v>
      </c>
      <c r="F321" s="13"/>
      <c r="G321" s="13"/>
      <c r="H321" s="9" t="s">
        <v>41</v>
      </c>
      <c r="I321" s="13" t="s">
        <v>46</v>
      </c>
      <c r="J321" s="650" t="s">
        <v>146</v>
      </c>
      <c r="K321" s="30" t="s">
        <v>301</v>
      </c>
      <c r="L321" s="651">
        <v>3</v>
      </c>
      <c r="M321" s="659">
        <v>1</v>
      </c>
      <c r="N321" s="659">
        <v>1</v>
      </c>
      <c r="O321" s="660">
        <v>1</v>
      </c>
      <c r="P321" s="660">
        <v>311</v>
      </c>
      <c r="Q321" s="741" t="s">
        <v>12</v>
      </c>
      <c r="R321" s="864">
        <v>12</v>
      </c>
      <c r="S321" s="809">
        <v>645000</v>
      </c>
      <c r="T321" s="816">
        <v>216878</v>
      </c>
      <c r="U321" s="1031">
        <v>782000</v>
      </c>
      <c r="V321" s="809">
        <f>696000+42267</f>
        <v>738267</v>
      </c>
      <c r="W321" s="1031">
        <v>782000</v>
      </c>
      <c r="X321" s="809">
        <v>759000</v>
      </c>
      <c r="Y321" s="809">
        <v>870000</v>
      </c>
    </row>
    <row r="322" spans="2:25" ht="15" customHeight="1" x14ac:dyDescent="0.25">
      <c r="B322" s="454" t="s">
        <v>105</v>
      </c>
      <c r="C322" s="7" t="s">
        <v>5</v>
      </c>
      <c r="D322" s="13" t="s">
        <v>351</v>
      </c>
      <c r="E322" s="8" t="s">
        <v>6</v>
      </c>
      <c r="F322" s="13"/>
      <c r="G322" s="13"/>
      <c r="H322" s="9" t="s">
        <v>41</v>
      </c>
      <c r="I322" s="13" t="s">
        <v>46</v>
      </c>
      <c r="J322" s="650" t="s">
        <v>146</v>
      </c>
      <c r="K322" s="30" t="s">
        <v>301</v>
      </c>
      <c r="L322" s="20">
        <v>3</v>
      </c>
      <c r="M322" s="12">
        <v>1</v>
      </c>
      <c r="N322" s="12">
        <v>1</v>
      </c>
      <c r="O322" s="38">
        <v>3</v>
      </c>
      <c r="P322" s="38">
        <v>311</v>
      </c>
      <c r="Q322" s="70" t="s">
        <v>13</v>
      </c>
      <c r="R322" s="864">
        <v>12</v>
      </c>
      <c r="S322" s="810">
        <v>15000</v>
      </c>
      <c r="T322" s="810">
        <v>7471</v>
      </c>
      <c r="U322" s="967">
        <v>15000</v>
      </c>
      <c r="V322" s="810">
        <f>24000+1000</f>
        <v>25000</v>
      </c>
      <c r="W322" s="967">
        <v>15000</v>
      </c>
      <c r="X322" s="810">
        <v>21000</v>
      </c>
      <c r="Y322" s="810">
        <v>30000</v>
      </c>
    </row>
    <row r="323" spans="2:25" ht="15" customHeight="1" x14ac:dyDescent="0.25">
      <c r="B323" s="454" t="s">
        <v>105</v>
      </c>
      <c r="C323" s="7" t="s">
        <v>5</v>
      </c>
      <c r="D323" s="13" t="s">
        <v>351</v>
      </c>
      <c r="E323" s="8" t="s">
        <v>6</v>
      </c>
      <c r="F323" s="13"/>
      <c r="G323" s="13"/>
      <c r="H323" s="9" t="s">
        <v>41</v>
      </c>
      <c r="I323" s="13" t="s">
        <v>46</v>
      </c>
      <c r="J323" s="650" t="s">
        <v>146</v>
      </c>
      <c r="K323" s="30" t="s">
        <v>301</v>
      </c>
      <c r="L323" s="30">
        <v>3</v>
      </c>
      <c r="M323" s="636">
        <v>1</v>
      </c>
      <c r="N323" s="636">
        <v>2</v>
      </c>
      <c r="O323" s="637">
        <v>1</v>
      </c>
      <c r="P323" s="637">
        <v>312</v>
      </c>
      <c r="Q323" s="661" t="s">
        <v>14</v>
      </c>
      <c r="R323" s="864">
        <v>12</v>
      </c>
      <c r="S323" s="810">
        <v>25000</v>
      </c>
      <c r="T323" s="810">
        <v>0</v>
      </c>
      <c r="U323" s="967">
        <v>30000</v>
      </c>
      <c r="V323" s="810">
        <v>14400</v>
      </c>
      <c r="W323" s="967">
        <v>30000</v>
      </c>
      <c r="X323" s="810">
        <v>12600</v>
      </c>
      <c r="Y323" s="810">
        <v>18000</v>
      </c>
    </row>
    <row r="324" spans="2:25" ht="15" customHeight="1" x14ac:dyDescent="0.25">
      <c r="B324" s="454" t="s">
        <v>105</v>
      </c>
      <c r="C324" s="7" t="s">
        <v>5</v>
      </c>
      <c r="D324" s="13" t="s">
        <v>351</v>
      </c>
      <c r="E324" s="8" t="s">
        <v>6</v>
      </c>
      <c r="F324" s="13"/>
      <c r="G324" s="13"/>
      <c r="H324" s="9" t="s">
        <v>41</v>
      </c>
      <c r="I324" s="13" t="s">
        <v>46</v>
      </c>
      <c r="J324" s="650" t="s">
        <v>146</v>
      </c>
      <c r="K324" s="30" t="s">
        <v>301</v>
      </c>
      <c r="L324" s="30">
        <v>3</v>
      </c>
      <c r="M324" s="636">
        <v>1</v>
      </c>
      <c r="N324" s="636">
        <v>3</v>
      </c>
      <c r="O324" s="637">
        <v>2</v>
      </c>
      <c r="P324" s="637">
        <v>313</v>
      </c>
      <c r="Q324" s="661" t="s">
        <v>15</v>
      </c>
      <c r="R324" s="864">
        <v>12</v>
      </c>
      <c r="S324" s="809">
        <v>97000</v>
      </c>
      <c r="T324" s="810">
        <v>34774</v>
      </c>
      <c r="U324" s="1031">
        <v>118000</v>
      </c>
      <c r="V324" s="809">
        <f>132000+6510</f>
        <v>138510</v>
      </c>
      <c r="W324" s="1031">
        <v>118000</v>
      </c>
      <c r="X324" s="809">
        <v>115499.99999999999</v>
      </c>
      <c r="Y324" s="809">
        <v>165000</v>
      </c>
    </row>
    <row r="325" spans="2:25" ht="15" customHeight="1" x14ac:dyDescent="0.25">
      <c r="B325" s="454" t="s">
        <v>105</v>
      </c>
      <c r="C325" s="7" t="s">
        <v>5</v>
      </c>
      <c r="D325" s="13" t="s">
        <v>351</v>
      </c>
      <c r="E325" s="8" t="s">
        <v>6</v>
      </c>
      <c r="F325" s="13"/>
      <c r="G325" s="13"/>
      <c r="H325" s="9" t="s">
        <v>41</v>
      </c>
      <c r="I325" s="13" t="s">
        <v>46</v>
      </c>
      <c r="J325" s="650" t="s">
        <v>146</v>
      </c>
      <c r="K325" s="30" t="s">
        <v>301</v>
      </c>
      <c r="L325" s="30">
        <v>3</v>
      </c>
      <c r="M325" s="636">
        <v>1</v>
      </c>
      <c r="N325" s="636">
        <v>3</v>
      </c>
      <c r="O325" s="637">
        <v>3</v>
      </c>
      <c r="P325" s="637">
        <v>313</v>
      </c>
      <c r="Q325" s="661" t="s">
        <v>16</v>
      </c>
      <c r="R325" s="864">
        <v>12</v>
      </c>
      <c r="S325" s="811">
        <v>9000</v>
      </c>
      <c r="T325" s="826">
        <v>3814</v>
      </c>
      <c r="U325" s="1032">
        <v>11000</v>
      </c>
      <c r="V325" s="811">
        <f>14400+715</f>
        <v>15115</v>
      </c>
      <c r="W325" s="1031">
        <v>11000</v>
      </c>
      <c r="X325" s="811">
        <v>12600</v>
      </c>
      <c r="Y325" s="809">
        <v>18000</v>
      </c>
    </row>
    <row r="326" spans="2:25" ht="15" customHeight="1" x14ac:dyDescent="0.25">
      <c r="B326" s="454" t="s">
        <v>105</v>
      </c>
      <c r="C326" s="7" t="s">
        <v>5</v>
      </c>
      <c r="D326" s="13" t="s">
        <v>351</v>
      </c>
      <c r="E326" s="8" t="s">
        <v>6</v>
      </c>
      <c r="F326" s="13"/>
      <c r="G326" s="13"/>
      <c r="H326" s="9" t="s">
        <v>41</v>
      </c>
      <c r="I326" s="13" t="s">
        <v>46</v>
      </c>
      <c r="J326" s="650" t="s">
        <v>146</v>
      </c>
      <c r="K326" s="30" t="s">
        <v>301</v>
      </c>
      <c r="L326" s="30">
        <v>3</v>
      </c>
      <c r="M326" s="636">
        <v>2</v>
      </c>
      <c r="N326" s="636">
        <v>1</v>
      </c>
      <c r="O326" s="637">
        <v>1</v>
      </c>
      <c r="P326" s="637">
        <v>321</v>
      </c>
      <c r="Q326" s="661" t="s">
        <v>17</v>
      </c>
      <c r="R326" s="864">
        <v>12</v>
      </c>
      <c r="S326" s="810">
        <v>30000</v>
      </c>
      <c r="T326" s="826">
        <v>14175</v>
      </c>
      <c r="U326" s="967">
        <v>30000</v>
      </c>
      <c r="V326" s="810">
        <v>48000</v>
      </c>
      <c r="W326" s="967">
        <v>30000</v>
      </c>
      <c r="X326" s="810">
        <v>42000</v>
      </c>
      <c r="Y326" s="810">
        <v>60000</v>
      </c>
    </row>
    <row r="327" spans="2:25" ht="15" customHeight="1" x14ac:dyDescent="0.25">
      <c r="B327" s="454" t="s">
        <v>105</v>
      </c>
      <c r="C327" s="7" t="s">
        <v>5</v>
      </c>
      <c r="D327" s="13" t="s">
        <v>351</v>
      </c>
      <c r="E327" s="8" t="s">
        <v>6</v>
      </c>
      <c r="F327" s="13"/>
      <c r="G327" s="13"/>
      <c r="H327" s="9" t="s">
        <v>41</v>
      </c>
      <c r="I327" s="13" t="s">
        <v>46</v>
      </c>
      <c r="J327" s="650" t="s">
        <v>146</v>
      </c>
      <c r="K327" s="732" t="s">
        <v>301</v>
      </c>
      <c r="L327" s="732">
        <v>3</v>
      </c>
      <c r="M327" s="733">
        <v>2</v>
      </c>
      <c r="N327" s="733">
        <v>1</v>
      </c>
      <c r="O327" s="812">
        <v>2</v>
      </c>
      <c r="P327" s="812">
        <v>321</v>
      </c>
      <c r="Q327" s="817" t="s">
        <v>18</v>
      </c>
      <c r="R327" s="864">
        <v>12</v>
      </c>
      <c r="S327" s="810">
        <v>17000</v>
      </c>
      <c r="T327" s="826">
        <v>5311</v>
      </c>
      <c r="U327" s="967">
        <v>21000</v>
      </c>
      <c r="V327" s="810">
        <v>19200</v>
      </c>
      <c r="W327" s="967">
        <v>21000</v>
      </c>
      <c r="X327" s="810">
        <v>16800</v>
      </c>
      <c r="Y327" s="810">
        <v>24000</v>
      </c>
    </row>
    <row r="328" spans="2:25" ht="15" customHeight="1" x14ac:dyDescent="0.25">
      <c r="B328" s="454" t="s">
        <v>105</v>
      </c>
      <c r="C328" s="7" t="s">
        <v>5</v>
      </c>
      <c r="D328" s="13" t="s">
        <v>351</v>
      </c>
      <c r="E328" s="8" t="s">
        <v>6</v>
      </c>
      <c r="F328" s="13"/>
      <c r="G328" s="13"/>
      <c r="H328" s="9" t="s">
        <v>41</v>
      </c>
      <c r="I328" s="13" t="s">
        <v>46</v>
      </c>
      <c r="J328" s="650" t="s">
        <v>146</v>
      </c>
      <c r="K328" s="30" t="s">
        <v>301</v>
      </c>
      <c r="L328" s="30">
        <v>3</v>
      </c>
      <c r="M328" s="636">
        <v>2</v>
      </c>
      <c r="N328" s="636">
        <v>1</v>
      </c>
      <c r="O328" s="637">
        <v>3</v>
      </c>
      <c r="P328" s="637">
        <v>321</v>
      </c>
      <c r="Q328" s="661" t="s">
        <v>19</v>
      </c>
      <c r="R328" s="864">
        <v>12</v>
      </c>
      <c r="S328" s="810">
        <v>30000</v>
      </c>
      <c r="T328" s="826">
        <v>7745</v>
      </c>
      <c r="U328" s="967">
        <v>30000</v>
      </c>
      <c r="V328" s="810">
        <v>48000</v>
      </c>
      <c r="W328" s="967">
        <v>30000</v>
      </c>
      <c r="X328" s="810">
        <v>42000</v>
      </c>
      <c r="Y328" s="810">
        <v>60000</v>
      </c>
    </row>
    <row r="329" spans="2:25" ht="15" customHeight="1" x14ac:dyDescent="0.25">
      <c r="B329" s="454" t="s">
        <v>105</v>
      </c>
      <c r="C329" s="7" t="s">
        <v>5</v>
      </c>
      <c r="D329" s="13" t="s">
        <v>351</v>
      </c>
      <c r="E329" s="8" t="s">
        <v>6</v>
      </c>
      <c r="F329" s="13"/>
      <c r="G329" s="13"/>
      <c r="H329" s="9" t="s">
        <v>41</v>
      </c>
      <c r="I329" s="13" t="s">
        <v>46</v>
      </c>
      <c r="J329" s="650" t="s">
        <v>146</v>
      </c>
      <c r="K329" s="30" t="s">
        <v>301</v>
      </c>
      <c r="L329" s="30">
        <v>3</v>
      </c>
      <c r="M329" s="636">
        <v>2</v>
      </c>
      <c r="N329" s="636">
        <v>2</v>
      </c>
      <c r="O329" s="637">
        <v>1</v>
      </c>
      <c r="P329" s="637">
        <v>322</v>
      </c>
      <c r="Q329" s="661" t="s">
        <v>20</v>
      </c>
      <c r="R329" s="864">
        <v>12</v>
      </c>
      <c r="S329" s="826">
        <v>3000</v>
      </c>
      <c r="T329" s="826">
        <v>0</v>
      </c>
      <c r="U329" s="1026">
        <v>3000</v>
      </c>
      <c r="V329" s="826">
        <v>4800</v>
      </c>
      <c r="W329" s="967">
        <v>3000</v>
      </c>
      <c r="X329" s="826">
        <v>4200</v>
      </c>
      <c r="Y329" s="810">
        <v>6000</v>
      </c>
    </row>
    <row r="330" spans="2:25" ht="15" customHeight="1" x14ac:dyDescent="0.25">
      <c r="B330" s="454" t="s">
        <v>105</v>
      </c>
      <c r="C330" s="7" t="s">
        <v>5</v>
      </c>
      <c r="D330" s="13" t="s">
        <v>351</v>
      </c>
      <c r="E330" s="8" t="s">
        <v>6</v>
      </c>
      <c r="F330" s="13"/>
      <c r="G330" s="13"/>
      <c r="H330" s="9" t="s">
        <v>41</v>
      </c>
      <c r="I330" s="13" t="s">
        <v>46</v>
      </c>
      <c r="J330" s="650" t="s">
        <v>146</v>
      </c>
      <c r="K330" s="30" t="s">
        <v>301</v>
      </c>
      <c r="L330" s="30">
        <v>3</v>
      </c>
      <c r="M330" s="636">
        <v>2</v>
      </c>
      <c r="N330" s="636">
        <v>2</v>
      </c>
      <c r="O330" s="637">
        <v>3</v>
      </c>
      <c r="P330" s="637">
        <v>322</v>
      </c>
      <c r="Q330" s="661" t="s">
        <v>76</v>
      </c>
      <c r="R330" s="864">
        <v>12</v>
      </c>
      <c r="S330" s="826">
        <v>6000</v>
      </c>
      <c r="T330" s="826">
        <v>0</v>
      </c>
      <c r="U330" s="1026">
        <v>6000</v>
      </c>
      <c r="V330" s="826">
        <v>4800</v>
      </c>
      <c r="W330" s="967">
        <v>6000</v>
      </c>
      <c r="X330" s="826">
        <v>4200</v>
      </c>
      <c r="Y330" s="810">
        <v>6000</v>
      </c>
    </row>
    <row r="331" spans="2:25" ht="15" customHeight="1" x14ac:dyDescent="0.25">
      <c r="B331" s="454" t="s">
        <v>105</v>
      </c>
      <c r="C331" s="7" t="s">
        <v>5</v>
      </c>
      <c r="D331" s="13" t="s">
        <v>351</v>
      </c>
      <c r="E331" s="8" t="s">
        <v>6</v>
      </c>
      <c r="F331" s="13"/>
      <c r="G331" s="13"/>
      <c r="H331" s="9" t="s">
        <v>41</v>
      </c>
      <c r="I331" s="13" t="s">
        <v>46</v>
      </c>
      <c r="J331" s="650" t="s">
        <v>146</v>
      </c>
      <c r="K331" s="30" t="s">
        <v>301</v>
      </c>
      <c r="L331" s="30">
        <v>3</v>
      </c>
      <c r="M331" s="636">
        <v>2</v>
      </c>
      <c r="N331" s="636">
        <v>2</v>
      </c>
      <c r="O331" s="637">
        <v>5</v>
      </c>
      <c r="P331" s="637">
        <v>322</v>
      </c>
      <c r="Q331" s="661" t="s">
        <v>23</v>
      </c>
      <c r="R331" s="864">
        <v>12</v>
      </c>
      <c r="S331" s="826">
        <v>2000</v>
      </c>
      <c r="T331" s="826">
        <v>0</v>
      </c>
      <c r="U331" s="1026">
        <v>6000</v>
      </c>
      <c r="V331" s="826">
        <v>7200</v>
      </c>
      <c r="W331" s="967">
        <v>6000</v>
      </c>
      <c r="X331" s="826">
        <v>0</v>
      </c>
      <c r="Y331" s="810">
        <v>0</v>
      </c>
    </row>
    <row r="332" spans="2:25" ht="15" customHeight="1" x14ac:dyDescent="0.25">
      <c r="B332" s="454" t="s">
        <v>105</v>
      </c>
      <c r="C332" s="7" t="s">
        <v>5</v>
      </c>
      <c r="D332" s="13" t="s">
        <v>351</v>
      </c>
      <c r="E332" s="8" t="s">
        <v>6</v>
      </c>
      <c r="F332" s="13"/>
      <c r="G332" s="13"/>
      <c r="H332" s="9" t="s">
        <v>41</v>
      </c>
      <c r="I332" s="13" t="s">
        <v>46</v>
      </c>
      <c r="J332" s="650" t="s">
        <v>146</v>
      </c>
      <c r="K332" s="30" t="s">
        <v>301</v>
      </c>
      <c r="L332" s="30">
        <v>3</v>
      </c>
      <c r="M332" s="636">
        <v>2</v>
      </c>
      <c r="N332" s="636">
        <v>3</v>
      </c>
      <c r="O332" s="637">
        <v>1</v>
      </c>
      <c r="P332" s="637">
        <v>323</v>
      </c>
      <c r="Q332" s="661" t="s">
        <v>124</v>
      </c>
      <c r="R332" s="864">
        <v>12</v>
      </c>
      <c r="S332" s="826">
        <v>1500</v>
      </c>
      <c r="T332" s="826">
        <v>0</v>
      </c>
      <c r="U332" s="1026">
        <v>1500</v>
      </c>
      <c r="V332" s="826">
        <v>2400</v>
      </c>
      <c r="W332" s="967">
        <v>1500</v>
      </c>
      <c r="X332" s="826">
        <v>2100</v>
      </c>
      <c r="Y332" s="810">
        <v>3000</v>
      </c>
    </row>
    <row r="333" spans="2:25" ht="15" customHeight="1" x14ac:dyDescent="0.25">
      <c r="B333" s="454" t="s">
        <v>105</v>
      </c>
      <c r="C333" s="7" t="s">
        <v>5</v>
      </c>
      <c r="D333" s="13" t="s">
        <v>351</v>
      </c>
      <c r="E333" s="8" t="s">
        <v>6</v>
      </c>
      <c r="F333" s="13"/>
      <c r="G333" s="13"/>
      <c r="H333" s="9" t="s">
        <v>41</v>
      </c>
      <c r="I333" s="13" t="s">
        <v>46</v>
      </c>
      <c r="J333" s="650" t="s">
        <v>146</v>
      </c>
      <c r="K333" s="30" t="s">
        <v>301</v>
      </c>
      <c r="L333" s="30">
        <v>3</v>
      </c>
      <c r="M333" s="636">
        <v>2</v>
      </c>
      <c r="N333" s="636">
        <v>3</v>
      </c>
      <c r="O333" s="637">
        <v>2</v>
      </c>
      <c r="P333" s="637">
        <v>323</v>
      </c>
      <c r="Q333" s="661" t="s">
        <v>65</v>
      </c>
      <c r="R333" s="864">
        <v>12</v>
      </c>
      <c r="S333" s="826">
        <f>2000+22500</f>
        <v>24500</v>
      </c>
      <c r="T333" s="826">
        <v>0</v>
      </c>
      <c r="U333" s="1026">
        <f>2000+22500</f>
        <v>24500</v>
      </c>
      <c r="V333" s="826">
        <v>2400</v>
      </c>
      <c r="W333" s="967">
        <f>2000+22500</f>
        <v>24500</v>
      </c>
      <c r="X333" s="826">
        <v>2100</v>
      </c>
      <c r="Y333" s="810">
        <v>3000</v>
      </c>
    </row>
    <row r="334" spans="2:25" ht="15" customHeight="1" x14ac:dyDescent="0.25">
      <c r="B334" s="454" t="s">
        <v>105</v>
      </c>
      <c r="C334" s="7" t="s">
        <v>5</v>
      </c>
      <c r="D334" s="13" t="s">
        <v>351</v>
      </c>
      <c r="E334" s="8" t="s">
        <v>6</v>
      </c>
      <c r="F334" s="13"/>
      <c r="G334" s="13"/>
      <c r="H334" s="9" t="s">
        <v>41</v>
      </c>
      <c r="I334" s="13" t="s">
        <v>46</v>
      </c>
      <c r="J334" s="650" t="s">
        <v>146</v>
      </c>
      <c r="K334" s="30" t="s">
        <v>301</v>
      </c>
      <c r="L334" s="30">
        <v>3</v>
      </c>
      <c r="M334" s="636">
        <v>2</v>
      </c>
      <c r="N334" s="636">
        <v>3</v>
      </c>
      <c r="O334" s="637">
        <v>3</v>
      </c>
      <c r="P334" s="637">
        <v>323</v>
      </c>
      <c r="Q334" s="661" t="s">
        <v>54</v>
      </c>
      <c r="R334" s="864">
        <v>12</v>
      </c>
      <c r="S334" s="811">
        <v>135000</v>
      </c>
      <c r="T334" s="826">
        <v>29714</v>
      </c>
      <c r="U334" s="1032">
        <v>90000</v>
      </c>
      <c r="V334" s="811">
        <v>96000</v>
      </c>
      <c r="W334" s="1031">
        <v>90000</v>
      </c>
      <c r="X334" s="811">
        <v>52500</v>
      </c>
      <c r="Y334" s="809">
        <v>75000</v>
      </c>
    </row>
    <row r="335" spans="2:25" ht="15" customHeight="1" x14ac:dyDescent="0.25">
      <c r="B335" s="454" t="s">
        <v>105</v>
      </c>
      <c r="C335" s="7" t="s">
        <v>5</v>
      </c>
      <c r="D335" s="13" t="s">
        <v>351</v>
      </c>
      <c r="E335" s="8" t="s">
        <v>6</v>
      </c>
      <c r="F335" s="13"/>
      <c r="G335" s="13"/>
      <c r="H335" s="9" t="s">
        <v>41</v>
      </c>
      <c r="I335" s="13" t="s">
        <v>46</v>
      </c>
      <c r="J335" s="650" t="s">
        <v>146</v>
      </c>
      <c r="K335" s="30" t="s">
        <v>301</v>
      </c>
      <c r="L335" s="30">
        <v>3</v>
      </c>
      <c r="M335" s="636">
        <v>2</v>
      </c>
      <c r="N335" s="636">
        <v>3</v>
      </c>
      <c r="O335" s="637">
        <v>5</v>
      </c>
      <c r="P335" s="637">
        <v>323</v>
      </c>
      <c r="Q335" s="661" t="s">
        <v>28</v>
      </c>
      <c r="R335" s="864">
        <v>12</v>
      </c>
      <c r="S335" s="811">
        <v>22000</v>
      </c>
      <c r="T335" s="826">
        <v>0</v>
      </c>
      <c r="U335" s="1032">
        <v>14000</v>
      </c>
      <c r="V335" s="811">
        <v>19200</v>
      </c>
      <c r="W335" s="1031">
        <v>14000</v>
      </c>
      <c r="X335" s="811">
        <v>10500</v>
      </c>
      <c r="Y335" s="809">
        <v>15000</v>
      </c>
    </row>
    <row r="336" spans="2:25" ht="15" customHeight="1" x14ac:dyDescent="0.25">
      <c r="B336" s="454" t="s">
        <v>105</v>
      </c>
      <c r="C336" s="7" t="s">
        <v>5</v>
      </c>
      <c r="D336" s="13" t="s">
        <v>351</v>
      </c>
      <c r="E336" s="8" t="s">
        <v>6</v>
      </c>
      <c r="F336" s="13"/>
      <c r="G336" s="13"/>
      <c r="H336" s="9" t="s">
        <v>41</v>
      </c>
      <c r="I336" s="13" t="s">
        <v>46</v>
      </c>
      <c r="J336" s="650" t="s">
        <v>146</v>
      </c>
      <c r="K336" s="30" t="s">
        <v>301</v>
      </c>
      <c r="L336" s="30">
        <v>3</v>
      </c>
      <c r="M336" s="636">
        <v>2</v>
      </c>
      <c r="N336" s="636">
        <v>3</v>
      </c>
      <c r="O336" s="637">
        <v>7</v>
      </c>
      <c r="P336" s="637">
        <v>323</v>
      </c>
      <c r="Q336" s="661" t="s">
        <v>30</v>
      </c>
      <c r="R336" s="864">
        <v>12</v>
      </c>
      <c r="S336" s="811">
        <f>248000+30000</f>
        <v>278000</v>
      </c>
      <c r="T336" s="826">
        <v>181763</v>
      </c>
      <c r="U336" s="1032">
        <f>98000+7500</f>
        <v>105500</v>
      </c>
      <c r="V336" s="811">
        <v>120000</v>
      </c>
      <c r="W336" s="1031">
        <f>98000+7500</f>
        <v>105500</v>
      </c>
      <c r="X336" s="811">
        <v>105000</v>
      </c>
      <c r="Y336" s="809">
        <v>150000</v>
      </c>
    </row>
    <row r="337" spans="2:25" ht="15" hidden="1" customHeight="1" x14ac:dyDescent="0.25">
      <c r="B337" s="454" t="s">
        <v>105</v>
      </c>
      <c r="C337" s="7" t="s">
        <v>5</v>
      </c>
      <c r="D337" s="13" t="s">
        <v>351</v>
      </c>
      <c r="E337" s="8" t="s">
        <v>6</v>
      </c>
      <c r="F337" s="13"/>
      <c r="G337" s="13"/>
      <c r="H337" s="9" t="s">
        <v>41</v>
      </c>
      <c r="I337" s="13" t="s">
        <v>46</v>
      </c>
      <c r="J337" s="650" t="s">
        <v>146</v>
      </c>
      <c r="K337" s="30" t="s">
        <v>301</v>
      </c>
      <c r="L337" s="30">
        <v>3</v>
      </c>
      <c r="M337" s="636">
        <v>2</v>
      </c>
      <c r="N337" s="636">
        <v>3</v>
      </c>
      <c r="O337" s="637">
        <v>8</v>
      </c>
      <c r="P337" s="637">
        <v>323</v>
      </c>
      <c r="Q337" s="661" t="s">
        <v>38</v>
      </c>
      <c r="R337" s="864">
        <v>12</v>
      </c>
      <c r="S337" s="811">
        <v>750000</v>
      </c>
      <c r="T337" s="826">
        <v>0</v>
      </c>
      <c r="U337" s="1032">
        <v>3000</v>
      </c>
      <c r="V337" s="811">
        <v>0</v>
      </c>
      <c r="W337" s="1031">
        <v>3000</v>
      </c>
      <c r="X337" s="811">
        <v>0</v>
      </c>
      <c r="Y337" s="809">
        <v>0</v>
      </c>
    </row>
    <row r="338" spans="2:25" ht="15" customHeight="1" x14ac:dyDescent="0.25">
      <c r="B338" s="454" t="s">
        <v>105</v>
      </c>
      <c r="C338" s="7" t="s">
        <v>5</v>
      </c>
      <c r="D338" s="13" t="s">
        <v>351</v>
      </c>
      <c r="E338" s="8" t="s">
        <v>6</v>
      </c>
      <c r="F338" s="13"/>
      <c r="G338" s="13"/>
      <c r="H338" s="9" t="s">
        <v>41</v>
      </c>
      <c r="I338" s="13" t="s">
        <v>46</v>
      </c>
      <c r="J338" s="650" t="s">
        <v>146</v>
      </c>
      <c r="K338" s="30" t="s">
        <v>301</v>
      </c>
      <c r="L338" s="30">
        <v>3</v>
      </c>
      <c r="M338" s="636">
        <v>2</v>
      </c>
      <c r="N338" s="636">
        <v>3</v>
      </c>
      <c r="O338" s="637">
        <v>9</v>
      </c>
      <c r="P338" s="637">
        <v>323</v>
      </c>
      <c r="Q338" s="661" t="s">
        <v>45</v>
      </c>
      <c r="R338" s="864">
        <v>12</v>
      </c>
      <c r="S338" s="978">
        <v>2000</v>
      </c>
      <c r="T338" s="978">
        <v>0</v>
      </c>
      <c r="U338" s="1023">
        <v>2000</v>
      </c>
      <c r="V338" s="978">
        <v>1200</v>
      </c>
      <c r="W338" s="969">
        <v>2000</v>
      </c>
      <c r="X338" s="978">
        <v>1050</v>
      </c>
      <c r="Y338" s="816">
        <v>1500</v>
      </c>
    </row>
    <row r="339" spans="2:25" ht="15" hidden="1" customHeight="1" x14ac:dyDescent="0.25">
      <c r="B339" s="454" t="s">
        <v>105</v>
      </c>
      <c r="C339" s="7" t="s">
        <v>5</v>
      </c>
      <c r="D339" s="13" t="s">
        <v>351</v>
      </c>
      <c r="E339" s="8" t="s">
        <v>6</v>
      </c>
      <c r="F339" s="13"/>
      <c r="G339" s="13"/>
      <c r="H339" s="9" t="s">
        <v>41</v>
      </c>
      <c r="I339" s="13" t="s">
        <v>46</v>
      </c>
      <c r="J339" s="650" t="s">
        <v>146</v>
      </c>
      <c r="K339" s="30" t="s">
        <v>301</v>
      </c>
      <c r="L339" s="30">
        <v>3</v>
      </c>
      <c r="M339" s="636">
        <v>2</v>
      </c>
      <c r="N339" s="636">
        <v>4</v>
      </c>
      <c r="O339" s="637">
        <v>1</v>
      </c>
      <c r="P339" s="637">
        <v>324</v>
      </c>
      <c r="Q339" s="661" t="s">
        <v>47</v>
      </c>
      <c r="R339" s="864">
        <v>12</v>
      </c>
      <c r="S339" s="811">
        <v>0</v>
      </c>
      <c r="T339" s="826">
        <v>0</v>
      </c>
      <c r="U339" s="1032">
        <v>0</v>
      </c>
      <c r="V339" s="811">
        <v>0</v>
      </c>
      <c r="W339" s="1031">
        <v>0</v>
      </c>
      <c r="X339" s="811">
        <v>0</v>
      </c>
      <c r="Y339" s="809">
        <v>0</v>
      </c>
    </row>
    <row r="340" spans="2:25" ht="15" hidden="1" customHeight="1" x14ac:dyDescent="0.25">
      <c r="B340" s="454" t="s">
        <v>105</v>
      </c>
      <c r="C340" s="7" t="s">
        <v>5</v>
      </c>
      <c r="D340" s="13" t="s">
        <v>351</v>
      </c>
      <c r="E340" s="8" t="s">
        <v>6</v>
      </c>
      <c r="F340" s="13"/>
      <c r="G340" s="13"/>
      <c r="H340" s="9" t="s">
        <v>41</v>
      </c>
      <c r="I340" s="13" t="s">
        <v>46</v>
      </c>
      <c r="J340" s="650" t="s">
        <v>146</v>
      </c>
      <c r="K340" s="30" t="s">
        <v>301</v>
      </c>
      <c r="L340" s="30">
        <v>3</v>
      </c>
      <c r="M340" s="636">
        <v>2</v>
      </c>
      <c r="N340" s="636">
        <v>9</v>
      </c>
      <c r="O340" s="637">
        <v>1</v>
      </c>
      <c r="P340" s="637">
        <v>329</v>
      </c>
      <c r="Q340" s="661" t="s">
        <v>39</v>
      </c>
      <c r="R340" s="864">
        <v>12</v>
      </c>
      <c r="S340" s="811">
        <f>25500-10000</f>
        <v>15500</v>
      </c>
      <c r="T340" s="826">
        <v>14867</v>
      </c>
      <c r="U340" s="1032">
        <v>25500</v>
      </c>
      <c r="V340" s="811">
        <v>0</v>
      </c>
      <c r="W340" s="1031">
        <v>25500</v>
      </c>
      <c r="X340" s="811">
        <v>0</v>
      </c>
      <c r="Y340" s="809">
        <v>0</v>
      </c>
    </row>
    <row r="341" spans="2:25" ht="15" customHeight="1" x14ac:dyDescent="0.25">
      <c r="B341" s="454" t="s">
        <v>105</v>
      </c>
      <c r="C341" s="7" t="s">
        <v>5</v>
      </c>
      <c r="D341" s="13" t="s">
        <v>351</v>
      </c>
      <c r="E341" s="8" t="s">
        <v>6</v>
      </c>
      <c r="F341" s="13"/>
      <c r="G341" s="13"/>
      <c r="H341" s="9" t="s">
        <v>41</v>
      </c>
      <c r="I341" s="13" t="s">
        <v>46</v>
      </c>
      <c r="J341" s="650" t="s">
        <v>146</v>
      </c>
      <c r="K341" s="30" t="s">
        <v>301</v>
      </c>
      <c r="L341" s="30">
        <v>3</v>
      </c>
      <c r="M341" s="636">
        <v>2</v>
      </c>
      <c r="N341" s="636">
        <v>9</v>
      </c>
      <c r="O341" s="637">
        <v>3</v>
      </c>
      <c r="P341" s="637">
        <v>329</v>
      </c>
      <c r="Q341" s="661" t="s">
        <v>32</v>
      </c>
      <c r="R341" s="864">
        <v>12</v>
      </c>
      <c r="S341" s="811">
        <v>15000</v>
      </c>
      <c r="T341" s="826">
        <v>193</v>
      </c>
      <c r="U341" s="1032">
        <v>15000</v>
      </c>
      <c r="V341" s="811">
        <v>12000</v>
      </c>
      <c r="W341" s="1031">
        <v>15000</v>
      </c>
      <c r="X341" s="811">
        <v>10500</v>
      </c>
      <c r="Y341" s="809">
        <v>15000</v>
      </c>
    </row>
    <row r="342" spans="2:25" ht="15" customHeight="1" x14ac:dyDescent="0.25">
      <c r="B342" s="454" t="s">
        <v>105</v>
      </c>
      <c r="C342" s="7" t="s">
        <v>5</v>
      </c>
      <c r="D342" s="13" t="s">
        <v>351</v>
      </c>
      <c r="E342" s="8" t="s">
        <v>6</v>
      </c>
      <c r="F342" s="13"/>
      <c r="G342" s="13"/>
      <c r="H342" s="9" t="s">
        <v>41</v>
      </c>
      <c r="I342" s="13" t="s">
        <v>46</v>
      </c>
      <c r="J342" s="650" t="s">
        <v>146</v>
      </c>
      <c r="K342" s="30" t="s">
        <v>301</v>
      </c>
      <c r="L342" s="30">
        <v>4</v>
      </c>
      <c r="M342" s="636">
        <v>1</v>
      </c>
      <c r="N342" s="636">
        <v>2</v>
      </c>
      <c r="O342" s="637">
        <v>3</v>
      </c>
      <c r="P342" s="637">
        <v>412</v>
      </c>
      <c r="Q342" s="661" t="s">
        <v>53</v>
      </c>
      <c r="R342" s="864">
        <v>12</v>
      </c>
      <c r="S342" s="811">
        <v>12000</v>
      </c>
      <c r="T342" s="826">
        <v>0</v>
      </c>
      <c r="U342" s="1032">
        <v>12000</v>
      </c>
      <c r="V342" s="811">
        <v>9600</v>
      </c>
      <c r="W342" s="1031">
        <v>12000</v>
      </c>
      <c r="X342" s="811">
        <v>8400</v>
      </c>
      <c r="Y342" s="809">
        <v>12000</v>
      </c>
    </row>
    <row r="343" spans="2:25" ht="15" customHeight="1" x14ac:dyDescent="0.25">
      <c r="B343" s="454" t="s">
        <v>105</v>
      </c>
      <c r="C343" s="7" t="s">
        <v>5</v>
      </c>
      <c r="D343" s="13" t="s">
        <v>351</v>
      </c>
      <c r="E343" s="8" t="s">
        <v>6</v>
      </c>
      <c r="F343" s="13"/>
      <c r="G343" s="13"/>
      <c r="H343" s="9" t="s">
        <v>41</v>
      </c>
      <c r="I343" s="13" t="s">
        <v>46</v>
      </c>
      <c r="J343" s="650" t="s">
        <v>146</v>
      </c>
      <c r="K343" s="30" t="s">
        <v>301</v>
      </c>
      <c r="L343" s="30">
        <v>4</v>
      </c>
      <c r="M343" s="636">
        <v>2</v>
      </c>
      <c r="N343" s="636">
        <v>2</v>
      </c>
      <c r="O343" s="637">
        <v>1</v>
      </c>
      <c r="P343" s="637">
        <v>422</v>
      </c>
      <c r="Q343" s="661" t="s">
        <v>67</v>
      </c>
      <c r="R343" s="864">
        <v>12</v>
      </c>
      <c r="S343" s="811">
        <v>30000</v>
      </c>
      <c r="T343" s="826">
        <v>0</v>
      </c>
      <c r="U343" s="1032">
        <v>30000</v>
      </c>
      <c r="V343" s="811">
        <v>36000</v>
      </c>
      <c r="W343" s="1031">
        <v>30000</v>
      </c>
      <c r="X343" s="811">
        <v>10500</v>
      </c>
      <c r="Y343" s="809">
        <v>15000</v>
      </c>
    </row>
    <row r="344" spans="2:25" ht="15" hidden="1" customHeight="1" x14ac:dyDescent="0.25">
      <c r="B344" s="454" t="s">
        <v>105</v>
      </c>
      <c r="C344" s="7" t="s">
        <v>5</v>
      </c>
      <c r="D344" s="13" t="s">
        <v>351</v>
      </c>
      <c r="E344" s="8" t="s">
        <v>6</v>
      </c>
      <c r="F344" s="13"/>
      <c r="G344" s="13"/>
      <c r="H344" s="9" t="s">
        <v>41</v>
      </c>
      <c r="I344" s="13" t="s">
        <v>46</v>
      </c>
      <c r="J344" s="650" t="s">
        <v>146</v>
      </c>
      <c r="K344" s="30" t="s">
        <v>301</v>
      </c>
      <c r="L344" s="30">
        <v>4</v>
      </c>
      <c r="M344" s="636">
        <v>2</v>
      </c>
      <c r="N344" s="636">
        <v>2</v>
      </c>
      <c r="O344" s="637">
        <v>7</v>
      </c>
      <c r="P344" s="637">
        <v>422</v>
      </c>
      <c r="Q344" s="661" t="s">
        <v>70</v>
      </c>
      <c r="R344" s="864">
        <v>12</v>
      </c>
      <c r="S344" s="811"/>
      <c r="T344" s="826"/>
      <c r="U344" s="1032"/>
      <c r="V344" s="811">
        <v>0</v>
      </c>
      <c r="W344" s="1031"/>
      <c r="X344" s="811">
        <v>0</v>
      </c>
      <c r="Y344" s="809">
        <v>0</v>
      </c>
    </row>
    <row r="345" spans="2:25" ht="15" hidden="1" customHeight="1" x14ac:dyDescent="0.25">
      <c r="B345" s="454" t="s">
        <v>105</v>
      </c>
      <c r="C345" s="7" t="s">
        <v>5</v>
      </c>
      <c r="D345" s="13" t="s">
        <v>351</v>
      </c>
      <c r="E345" s="8" t="s">
        <v>6</v>
      </c>
      <c r="F345" s="13"/>
      <c r="G345" s="13"/>
      <c r="H345" s="9" t="s">
        <v>41</v>
      </c>
      <c r="I345" s="13" t="s">
        <v>46</v>
      </c>
      <c r="J345" s="650" t="s">
        <v>146</v>
      </c>
      <c r="K345" s="30" t="s">
        <v>301</v>
      </c>
      <c r="L345" s="30">
        <v>4</v>
      </c>
      <c r="M345" s="636">
        <v>2</v>
      </c>
      <c r="N345" s="636">
        <v>6</v>
      </c>
      <c r="O345" s="637">
        <v>2</v>
      </c>
      <c r="P345" s="637">
        <v>426</v>
      </c>
      <c r="Q345" s="661" t="s">
        <v>73</v>
      </c>
      <c r="R345" s="864">
        <v>12</v>
      </c>
      <c r="S345" s="811">
        <f>187500-123750</f>
        <v>63750</v>
      </c>
      <c r="T345" s="826">
        <v>0</v>
      </c>
      <c r="U345" s="1032">
        <v>6000</v>
      </c>
      <c r="V345" s="811">
        <v>0</v>
      </c>
      <c r="W345" s="1031">
        <v>6000</v>
      </c>
      <c r="X345" s="811">
        <v>0</v>
      </c>
      <c r="Y345" s="809">
        <v>0</v>
      </c>
    </row>
    <row r="346" spans="2:25" ht="38.25" customHeight="1" x14ac:dyDescent="0.25">
      <c r="B346" s="454" t="s">
        <v>105</v>
      </c>
      <c r="C346" s="7" t="s">
        <v>5</v>
      </c>
      <c r="D346" s="13" t="s">
        <v>351</v>
      </c>
      <c r="E346" s="8" t="s">
        <v>6</v>
      </c>
      <c r="F346" s="13" t="s">
        <v>7</v>
      </c>
      <c r="G346" s="13" t="s">
        <v>8</v>
      </c>
      <c r="H346" s="9" t="s">
        <v>41</v>
      </c>
      <c r="I346" s="13" t="s">
        <v>46</v>
      </c>
      <c r="J346" s="14" t="s">
        <v>146</v>
      </c>
      <c r="K346" s="15" t="s">
        <v>301</v>
      </c>
      <c r="L346" s="15"/>
      <c r="M346" s="16"/>
      <c r="N346" s="16"/>
      <c r="O346" s="16"/>
      <c r="P346" s="17"/>
      <c r="Q346" s="18" t="s">
        <v>381</v>
      </c>
      <c r="R346" s="797">
        <v>563</v>
      </c>
      <c r="S346" s="927">
        <f>SUM(S347:S376)</f>
        <v>60000000</v>
      </c>
      <c r="T346" s="927">
        <f t="shared" ref="T346:Y346" si="84">SUM(T347:T376)</f>
        <v>15724694</v>
      </c>
      <c r="U346" s="1020">
        <f t="shared" si="84"/>
        <v>250000000</v>
      </c>
      <c r="V346" s="927">
        <f>SUM(V347:V376)</f>
        <v>224932400</v>
      </c>
      <c r="W346" s="1044">
        <f t="shared" si="84"/>
        <v>320000000</v>
      </c>
      <c r="X346" s="927">
        <f t="shared" si="84"/>
        <v>372407560</v>
      </c>
      <c r="Y346" s="691">
        <f t="shared" si="84"/>
        <v>396263500</v>
      </c>
    </row>
    <row r="347" spans="2:25" ht="15" customHeight="1" x14ac:dyDescent="0.25">
      <c r="B347" s="454" t="s">
        <v>105</v>
      </c>
      <c r="C347" s="7" t="s">
        <v>5</v>
      </c>
      <c r="D347" s="13" t="s">
        <v>351</v>
      </c>
      <c r="E347" s="8" t="s">
        <v>6</v>
      </c>
      <c r="F347" s="13"/>
      <c r="G347" s="13"/>
      <c r="H347" s="9" t="s">
        <v>41</v>
      </c>
      <c r="I347" s="13" t="s">
        <v>46</v>
      </c>
      <c r="J347" s="650" t="s">
        <v>146</v>
      </c>
      <c r="K347" s="30" t="s">
        <v>301</v>
      </c>
      <c r="L347" s="651">
        <v>3</v>
      </c>
      <c r="M347" s="659">
        <v>1</v>
      </c>
      <c r="N347" s="659">
        <v>1</v>
      </c>
      <c r="O347" s="660">
        <v>1</v>
      </c>
      <c r="P347" s="660">
        <v>311</v>
      </c>
      <c r="Q347" s="741" t="s">
        <v>12</v>
      </c>
      <c r="R347" s="865">
        <v>563</v>
      </c>
      <c r="S347" s="810">
        <v>3650000</v>
      </c>
      <c r="T347" s="816">
        <v>1228973</v>
      </c>
      <c r="U347" s="967">
        <v>4450000</v>
      </c>
      <c r="V347" s="457">
        <v>3944000</v>
      </c>
      <c r="W347" s="967">
        <v>4450000</v>
      </c>
      <c r="X347" s="457">
        <v>2760800</v>
      </c>
      <c r="Y347" s="457">
        <v>4930000</v>
      </c>
    </row>
    <row r="348" spans="2:25" ht="15" customHeight="1" x14ac:dyDescent="0.25">
      <c r="B348" s="454" t="s">
        <v>105</v>
      </c>
      <c r="C348" s="7" t="s">
        <v>5</v>
      </c>
      <c r="D348" s="13" t="s">
        <v>351</v>
      </c>
      <c r="E348" s="8" t="s">
        <v>6</v>
      </c>
      <c r="F348" s="13"/>
      <c r="G348" s="13"/>
      <c r="H348" s="9" t="s">
        <v>41</v>
      </c>
      <c r="I348" s="13" t="s">
        <v>46</v>
      </c>
      <c r="J348" s="650" t="s">
        <v>146</v>
      </c>
      <c r="K348" s="30" t="s">
        <v>301</v>
      </c>
      <c r="L348" s="20">
        <v>3</v>
      </c>
      <c r="M348" s="12">
        <v>1</v>
      </c>
      <c r="N348" s="12">
        <v>1</v>
      </c>
      <c r="O348" s="38">
        <v>3</v>
      </c>
      <c r="P348" s="38">
        <v>311</v>
      </c>
      <c r="Q348" s="70" t="s">
        <v>13</v>
      </c>
      <c r="R348" s="865">
        <v>563</v>
      </c>
      <c r="S348" s="810">
        <v>85000</v>
      </c>
      <c r="T348" s="810">
        <v>42338</v>
      </c>
      <c r="U348" s="967">
        <v>85000</v>
      </c>
      <c r="V348" s="457">
        <v>136000</v>
      </c>
      <c r="W348" s="967">
        <v>85000</v>
      </c>
      <c r="X348" s="457">
        <v>95200</v>
      </c>
      <c r="Y348" s="457">
        <v>170000</v>
      </c>
    </row>
    <row r="349" spans="2:25" ht="15" customHeight="1" x14ac:dyDescent="0.25">
      <c r="B349" s="454" t="s">
        <v>105</v>
      </c>
      <c r="C349" s="7" t="s">
        <v>5</v>
      </c>
      <c r="D349" s="13" t="s">
        <v>351</v>
      </c>
      <c r="E349" s="8" t="s">
        <v>6</v>
      </c>
      <c r="F349" s="13"/>
      <c r="G349" s="13"/>
      <c r="H349" s="9" t="s">
        <v>41</v>
      </c>
      <c r="I349" s="13" t="s">
        <v>46</v>
      </c>
      <c r="J349" s="650" t="s">
        <v>146</v>
      </c>
      <c r="K349" s="30" t="s">
        <v>301</v>
      </c>
      <c r="L349" s="30">
        <v>3</v>
      </c>
      <c r="M349" s="636">
        <v>1</v>
      </c>
      <c r="N349" s="636">
        <v>2</v>
      </c>
      <c r="O349" s="637">
        <v>1</v>
      </c>
      <c r="P349" s="637">
        <v>312</v>
      </c>
      <c r="Q349" s="661" t="s">
        <v>14</v>
      </c>
      <c r="R349" s="865">
        <v>563</v>
      </c>
      <c r="S349" s="810">
        <v>53000</v>
      </c>
      <c r="T349" s="810">
        <v>0</v>
      </c>
      <c r="U349" s="967">
        <v>64000</v>
      </c>
      <c r="V349" s="457">
        <v>81600</v>
      </c>
      <c r="W349" s="967">
        <v>64000</v>
      </c>
      <c r="X349" s="457">
        <v>57120</v>
      </c>
      <c r="Y349" s="457">
        <v>102000</v>
      </c>
    </row>
    <row r="350" spans="2:25" ht="15" customHeight="1" x14ac:dyDescent="0.25">
      <c r="B350" s="454" t="s">
        <v>105</v>
      </c>
      <c r="C350" s="7" t="s">
        <v>5</v>
      </c>
      <c r="D350" s="13" t="s">
        <v>351</v>
      </c>
      <c r="E350" s="8" t="s">
        <v>6</v>
      </c>
      <c r="F350" s="13"/>
      <c r="G350" s="13"/>
      <c r="H350" s="9" t="s">
        <v>41</v>
      </c>
      <c r="I350" s="13" t="s">
        <v>46</v>
      </c>
      <c r="J350" s="650" t="s">
        <v>146</v>
      </c>
      <c r="K350" s="30" t="s">
        <v>301</v>
      </c>
      <c r="L350" s="30">
        <v>3</v>
      </c>
      <c r="M350" s="636">
        <v>1</v>
      </c>
      <c r="N350" s="636">
        <v>3</v>
      </c>
      <c r="O350" s="637">
        <v>2</v>
      </c>
      <c r="P350" s="637">
        <v>313</v>
      </c>
      <c r="Q350" s="661" t="s">
        <v>15</v>
      </c>
      <c r="R350" s="865">
        <v>563</v>
      </c>
      <c r="S350" s="810">
        <v>550000</v>
      </c>
      <c r="T350" s="810">
        <v>197053</v>
      </c>
      <c r="U350" s="967">
        <v>670000</v>
      </c>
      <c r="V350" s="457">
        <v>748000</v>
      </c>
      <c r="W350" s="967">
        <v>670000</v>
      </c>
      <c r="X350" s="457">
        <v>523599.99999999994</v>
      </c>
      <c r="Y350" s="457">
        <v>935000</v>
      </c>
    </row>
    <row r="351" spans="2:25" ht="15" customHeight="1" x14ac:dyDescent="0.25">
      <c r="B351" s="454" t="s">
        <v>105</v>
      </c>
      <c r="C351" s="7" t="s">
        <v>5</v>
      </c>
      <c r="D351" s="13" t="s">
        <v>351</v>
      </c>
      <c r="E351" s="8" t="s">
        <v>6</v>
      </c>
      <c r="F351" s="13"/>
      <c r="G351" s="13"/>
      <c r="H351" s="9" t="s">
        <v>41</v>
      </c>
      <c r="I351" s="13" t="s">
        <v>46</v>
      </c>
      <c r="J351" s="650" t="s">
        <v>146</v>
      </c>
      <c r="K351" s="30" t="s">
        <v>301</v>
      </c>
      <c r="L351" s="30">
        <v>3</v>
      </c>
      <c r="M351" s="636">
        <v>1</v>
      </c>
      <c r="N351" s="636">
        <v>3</v>
      </c>
      <c r="O351" s="637">
        <v>3</v>
      </c>
      <c r="P351" s="637">
        <v>313</v>
      </c>
      <c r="Q351" s="661" t="s">
        <v>16</v>
      </c>
      <c r="R351" s="865">
        <v>563</v>
      </c>
      <c r="S351" s="826">
        <v>52000</v>
      </c>
      <c r="T351" s="826">
        <v>21612</v>
      </c>
      <c r="U351" s="1026">
        <v>63000</v>
      </c>
      <c r="V351" s="664">
        <v>81600</v>
      </c>
      <c r="W351" s="967">
        <v>63000</v>
      </c>
      <c r="X351" s="664">
        <v>57120</v>
      </c>
      <c r="Y351" s="457">
        <v>102000</v>
      </c>
    </row>
    <row r="352" spans="2:25" ht="15" customHeight="1" x14ac:dyDescent="0.25">
      <c r="B352" s="454" t="s">
        <v>105</v>
      </c>
      <c r="C352" s="7" t="s">
        <v>5</v>
      </c>
      <c r="D352" s="13" t="s">
        <v>351</v>
      </c>
      <c r="E352" s="8" t="s">
        <v>6</v>
      </c>
      <c r="F352" s="13"/>
      <c r="G352" s="13"/>
      <c r="H352" s="9" t="s">
        <v>41</v>
      </c>
      <c r="I352" s="13" t="s">
        <v>46</v>
      </c>
      <c r="J352" s="650" t="s">
        <v>146</v>
      </c>
      <c r="K352" s="30" t="s">
        <v>301</v>
      </c>
      <c r="L352" s="30">
        <v>3</v>
      </c>
      <c r="M352" s="636">
        <v>2</v>
      </c>
      <c r="N352" s="636">
        <v>1</v>
      </c>
      <c r="O352" s="637">
        <v>1</v>
      </c>
      <c r="P352" s="637">
        <v>321</v>
      </c>
      <c r="Q352" s="661" t="s">
        <v>17</v>
      </c>
      <c r="R352" s="865">
        <v>563</v>
      </c>
      <c r="S352" s="826">
        <v>170000</v>
      </c>
      <c r="T352" s="826">
        <v>87030</v>
      </c>
      <c r="U352" s="1026">
        <v>170000</v>
      </c>
      <c r="V352" s="664">
        <v>272000</v>
      </c>
      <c r="W352" s="967">
        <v>170000</v>
      </c>
      <c r="X352" s="664">
        <v>190400</v>
      </c>
      <c r="Y352" s="457">
        <v>340000</v>
      </c>
    </row>
    <row r="353" spans="2:25" ht="15" customHeight="1" x14ac:dyDescent="0.25">
      <c r="B353" s="454" t="s">
        <v>105</v>
      </c>
      <c r="C353" s="7" t="s">
        <v>5</v>
      </c>
      <c r="D353" s="13" t="s">
        <v>351</v>
      </c>
      <c r="E353" s="8" t="s">
        <v>6</v>
      </c>
      <c r="F353" s="13"/>
      <c r="G353" s="13"/>
      <c r="H353" s="9" t="s">
        <v>41</v>
      </c>
      <c r="I353" s="13" t="s">
        <v>46</v>
      </c>
      <c r="J353" s="650" t="s">
        <v>146</v>
      </c>
      <c r="K353" s="30" t="s">
        <v>301</v>
      </c>
      <c r="L353" s="30">
        <v>3</v>
      </c>
      <c r="M353" s="636">
        <v>2</v>
      </c>
      <c r="N353" s="636">
        <v>1</v>
      </c>
      <c r="O353" s="637">
        <v>2</v>
      </c>
      <c r="P353" s="637">
        <v>321</v>
      </c>
      <c r="Q353" s="817" t="s">
        <v>18</v>
      </c>
      <c r="R353" s="865">
        <v>563</v>
      </c>
      <c r="S353" s="826">
        <v>96000</v>
      </c>
      <c r="T353" s="826">
        <v>30096</v>
      </c>
      <c r="U353" s="1026">
        <v>115000</v>
      </c>
      <c r="V353" s="664">
        <v>108800</v>
      </c>
      <c r="W353" s="967">
        <v>115000</v>
      </c>
      <c r="X353" s="664">
        <v>76160</v>
      </c>
      <c r="Y353" s="457">
        <v>136000</v>
      </c>
    </row>
    <row r="354" spans="2:25" ht="15" customHeight="1" x14ac:dyDescent="0.25">
      <c r="B354" s="454" t="s">
        <v>105</v>
      </c>
      <c r="C354" s="7" t="s">
        <v>5</v>
      </c>
      <c r="D354" s="13" t="s">
        <v>351</v>
      </c>
      <c r="E354" s="8" t="s">
        <v>6</v>
      </c>
      <c r="F354" s="13"/>
      <c r="G354" s="13"/>
      <c r="H354" s="9" t="s">
        <v>41</v>
      </c>
      <c r="I354" s="13" t="s">
        <v>46</v>
      </c>
      <c r="J354" s="650" t="s">
        <v>146</v>
      </c>
      <c r="K354" s="30" t="s">
        <v>301</v>
      </c>
      <c r="L354" s="30">
        <v>3</v>
      </c>
      <c r="M354" s="636">
        <v>2</v>
      </c>
      <c r="N354" s="636">
        <v>1</v>
      </c>
      <c r="O354" s="637">
        <v>3</v>
      </c>
      <c r="P354" s="637">
        <v>321</v>
      </c>
      <c r="Q354" s="661" t="s">
        <v>19</v>
      </c>
      <c r="R354" s="865">
        <v>563</v>
      </c>
      <c r="S354" s="826">
        <v>170000</v>
      </c>
      <c r="T354" s="826">
        <v>37708</v>
      </c>
      <c r="U354" s="1026">
        <v>170000</v>
      </c>
      <c r="V354" s="664">
        <v>272000</v>
      </c>
      <c r="W354" s="967">
        <v>170000</v>
      </c>
      <c r="X354" s="664">
        <v>190400</v>
      </c>
      <c r="Y354" s="457">
        <v>340000</v>
      </c>
    </row>
    <row r="355" spans="2:25" ht="15" customHeight="1" x14ac:dyDescent="0.25">
      <c r="B355" s="454" t="s">
        <v>105</v>
      </c>
      <c r="C355" s="7" t="s">
        <v>5</v>
      </c>
      <c r="D355" s="13" t="s">
        <v>351</v>
      </c>
      <c r="E355" s="8" t="s">
        <v>6</v>
      </c>
      <c r="F355" s="13"/>
      <c r="G355" s="13"/>
      <c r="H355" s="9" t="s">
        <v>41</v>
      </c>
      <c r="I355" s="13" t="s">
        <v>46</v>
      </c>
      <c r="J355" s="650" t="s">
        <v>146</v>
      </c>
      <c r="K355" s="30" t="s">
        <v>301</v>
      </c>
      <c r="L355" s="30">
        <v>3</v>
      </c>
      <c r="M355" s="636">
        <v>2</v>
      </c>
      <c r="N355" s="636">
        <v>2</v>
      </c>
      <c r="O355" s="637">
        <v>1</v>
      </c>
      <c r="P355" s="637">
        <v>322</v>
      </c>
      <c r="Q355" s="661" t="s">
        <v>20</v>
      </c>
      <c r="R355" s="865">
        <v>563</v>
      </c>
      <c r="S355" s="826">
        <v>17000</v>
      </c>
      <c r="T355" s="826">
        <v>0</v>
      </c>
      <c r="U355" s="1026">
        <v>17000</v>
      </c>
      <c r="V355" s="664">
        <v>27200</v>
      </c>
      <c r="W355" s="967">
        <v>17000</v>
      </c>
      <c r="X355" s="664">
        <v>19040</v>
      </c>
      <c r="Y355" s="457">
        <v>34000</v>
      </c>
    </row>
    <row r="356" spans="2:25" ht="15" customHeight="1" x14ac:dyDescent="0.25">
      <c r="B356" s="454" t="s">
        <v>105</v>
      </c>
      <c r="C356" s="7" t="s">
        <v>5</v>
      </c>
      <c r="D356" s="13" t="s">
        <v>351</v>
      </c>
      <c r="E356" s="8" t="s">
        <v>6</v>
      </c>
      <c r="F356" s="13"/>
      <c r="G356" s="13"/>
      <c r="H356" s="9" t="s">
        <v>41</v>
      </c>
      <c r="I356" s="13" t="s">
        <v>46</v>
      </c>
      <c r="J356" s="650" t="s">
        <v>146</v>
      </c>
      <c r="K356" s="30" t="s">
        <v>301</v>
      </c>
      <c r="L356" s="30">
        <v>3</v>
      </c>
      <c r="M356" s="636">
        <v>2</v>
      </c>
      <c r="N356" s="636">
        <v>2</v>
      </c>
      <c r="O356" s="637">
        <v>3</v>
      </c>
      <c r="P356" s="637">
        <v>322</v>
      </c>
      <c r="Q356" s="661" t="s">
        <v>76</v>
      </c>
      <c r="R356" s="865">
        <v>563</v>
      </c>
      <c r="S356" s="826">
        <v>31000</v>
      </c>
      <c r="T356" s="826">
        <v>0</v>
      </c>
      <c r="U356" s="1026">
        <v>31000</v>
      </c>
      <c r="V356" s="664">
        <v>27200</v>
      </c>
      <c r="W356" s="967">
        <v>31000</v>
      </c>
      <c r="X356" s="664">
        <v>19040</v>
      </c>
      <c r="Y356" s="457">
        <v>34000</v>
      </c>
    </row>
    <row r="357" spans="2:25" ht="15" customHeight="1" x14ac:dyDescent="0.25">
      <c r="B357" s="454" t="s">
        <v>105</v>
      </c>
      <c r="C357" s="7" t="s">
        <v>5</v>
      </c>
      <c r="D357" s="13" t="s">
        <v>351</v>
      </c>
      <c r="E357" s="8" t="s">
        <v>6</v>
      </c>
      <c r="F357" s="13"/>
      <c r="G357" s="13"/>
      <c r="H357" s="9" t="s">
        <v>41</v>
      </c>
      <c r="I357" s="13" t="s">
        <v>46</v>
      </c>
      <c r="J357" s="650" t="s">
        <v>146</v>
      </c>
      <c r="K357" s="30" t="s">
        <v>301</v>
      </c>
      <c r="L357" s="30">
        <v>3</v>
      </c>
      <c r="M357" s="636">
        <v>2</v>
      </c>
      <c r="N357" s="636">
        <v>2</v>
      </c>
      <c r="O357" s="637">
        <v>5</v>
      </c>
      <c r="P357" s="637">
        <v>322</v>
      </c>
      <c r="Q357" s="661" t="s">
        <v>23</v>
      </c>
      <c r="R357" s="865">
        <v>563</v>
      </c>
      <c r="S357" s="826">
        <v>9000</v>
      </c>
      <c r="T357" s="826">
        <v>0</v>
      </c>
      <c r="U357" s="1026">
        <v>9000</v>
      </c>
      <c r="V357" s="664">
        <v>40800</v>
      </c>
      <c r="W357" s="967">
        <v>9000</v>
      </c>
      <c r="X357" s="664">
        <v>0</v>
      </c>
      <c r="Y357" s="457">
        <v>0</v>
      </c>
    </row>
    <row r="358" spans="2:25" ht="15" customHeight="1" x14ac:dyDescent="0.25">
      <c r="B358" s="454" t="s">
        <v>105</v>
      </c>
      <c r="C358" s="7" t="s">
        <v>5</v>
      </c>
      <c r="D358" s="13" t="s">
        <v>351</v>
      </c>
      <c r="E358" s="8" t="s">
        <v>6</v>
      </c>
      <c r="F358" s="13"/>
      <c r="G358" s="13"/>
      <c r="H358" s="9" t="s">
        <v>41</v>
      </c>
      <c r="I358" s="13" t="s">
        <v>46</v>
      </c>
      <c r="J358" s="650" t="s">
        <v>146</v>
      </c>
      <c r="K358" s="30" t="s">
        <v>301</v>
      </c>
      <c r="L358" s="30">
        <v>3</v>
      </c>
      <c r="M358" s="636">
        <v>2</v>
      </c>
      <c r="N358" s="636">
        <v>3</v>
      </c>
      <c r="O358" s="637">
        <v>1</v>
      </c>
      <c r="P358" s="637">
        <v>323</v>
      </c>
      <c r="Q358" s="661" t="s">
        <v>124</v>
      </c>
      <c r="R358" s="865">
        <v>563</v>
      </c>
      <c r="S358" s="826">
        <v>8500</v>
      </c>
      <c r="T358" s="826">
        <v>0</v>
      </c>
      <c r="U358" s="1026">
        <v>8500</v>
      </c>
      <c r="V358" s="664">
        <v>13600</v>
      </c>
      <c r="W358" s="967">
        <v>8500</v>
      </c>
      <c r="X358" s="664">
        <v>9520</v>
      </c>
      <c r="Y358" s="457">
        <v>17000</v>
      </c>
    </row>
    <row r="359" spans="2:25" ht="15" customHeight="1" x14ac:dyDescent="0.25">
      <c r="B359" s="454" t="s">
        <v>105</v>
      </c>
      <c r="C359" s="7" t="s">
        <v>5</v>
      </c>
      <c r="D359" s="13" t="s">
        <v>351</v>
      </c>
      <c r="E359" s="8" t="s">
        <v>6</v>
      </c>
      <c r="F359" s="13"/>
      <c r="G359" s="13"/>
      <c r="H359" s="9" t="s">
        <v>41</v>
      </c>
      <c r="I359" s="13" t="s">
        <v>46</v>
      </c>
      <c r="J359" s="650" t="s">
        <v>146</v>
      </c>
      <c r="K359" s="30" t="s">
        <v>301</v>
      </c>
      <c r="L359" s="30">
        <v>3</v>
      </c>
      <c r="M359" s="636">
        <v>2</v>
      </c>
      <c r="N359" s="636">
        <v>3</v>
      </c>
      <c r="O359" s="637">
        <v>2</v>
      </c>
      <c r="P359" s="637">
        <v>323</v>
      </c>
      <c r="Q359" s="661" t="s">
        <v>65</v>
      </c>
      <c r="R359" s="865">
        <v>563</v>
      </c>
      <c r="S359" s="826">
        <f>9000+127500</f>
        <v>136500</v>
      </c>
      <c r="T359" s="826">
        <v>0</v>
      </c>
      <c r="U359" s="1026">
        <f>9000+127500</f>
        <v>136500</v>
      </c>
      <c r="V359" s="664">
        <v>13600</v>
      </c>
      <c r="W359" s="967">
        <f>9000+127500</f>
        <v>136500</v>
      </c>
      <c r="X359" s="664">
        <v>9520</v>
      </c>
      <c r="Y359" s="457">
        <v>17000</v>
      </c>
    </row>
    <row r="360" spans="2:25" ht="15" customHeight="1" x14ac:dyDescent="0.25">
      <c r="B360" s="454" t="s">
        <v>105</v>
      </c>
      <c r="C360" s="7" t="s">
        <v>5</v>
      </c>
      <c r="D360" s="13" t="s">
        <v>351</v>
      </c>
      <c r="E360" s="8" t="s">
        <v>6</v>
      </c>
      <c r="F360" s="13"/>
      <c r="G360" s="13"/>
      <c r="H360" s="9" t="s">
        <v>41</v>
      </c>
      <c r="I360" s="13" t="s">
        <v>46</v>
      </c>
      <c r="J360" s="650" t="s">
        <v>146</v>
      </c>
      <c r="K360" s="30" t="s">
        <v>301</v>
      </c>
      <c r="L360" s="30">
        <v>3</v>
      </c>
      <c r="M360" s="636">
        <v>2</v>
      </c>
      <c r="N360" s="636">
        <v>3</v>
      </c>
      <c r="O360" s="637">
        <v>3</v>
      </c>
      <c r="P360" s="637">
        <v>323</v>
      </c>
      <c r="Q360" s="817" t="s">
        <v>54</v>
      </c>
      <c r="R360" s="865">
        <v>563</v>
      </c>
      <c r="S360" s="826">
        <v>765000</v>
      </c>
      <c r="T360" s="826">
        <v>168378</v>
      </c>
      <c r="U360" s="1026">
        <v>510000</v>
      </c>
      <c r="V360" s="664">
        <v>544000</v>
      </c>
      <c r="W360" s="967">
        <v>510000</v>
      </c>
      <c r="X360" s="664">
        <v>237999.99999999997</v>
      </c>
      <c r="Y360" s="457">
        <v>425000</v>
      </c>
    </row>
    <row r="361" spans="2:25" ht="15" customHeight="1" x14ac:dyDescent="0.25">
      <c r="B361" s="454" t="s">
        <v>105</v>
      </c>
      <c r="C361" s="7" t="s">
        <v>5</v>
      </c>
      <c r="D361" s="13" t="s">
        <v>351</v>
      </c>
      <c r="E361" s="8" t="s">
        <v>6</v>
      </c>
      <c r="F361" s="13"/>
      <c r="G361" s="13"/>
      <c r="H361" s="9" t="s">
        <v>41</v>
      </c>
      <c r="I361" s="13" t="s">
        <v>46</v>
      </c>
      <c r="J361" s="650" t="s">
        <v>146</v>
      </c>
      <c r="K361" s="30" t="s">
        <v>301</v>
      </c>
      <c r="L361" s="30">
        <v>3</v>
      </c>
      <c r="M361" s="636">
        <v>2</v>
      </c>
      <c r="N361" s="636">
        <v>3</v>
      </c>
      <c r="O361" s="637">
        <v>5</v>
      </c>
      <c r="P361" s="637">
        <v>323</v>
      </c>
      <c r="Q361" s="817" t="s">
        <v>28</v>
      </c>
      <c r="R361" s="865">
        <v>563</v>
      </c>
      <c r="S361" s="826">
        <v>124000</v>
      </c>
      <c r="T361" s="826">
        <v>0</v>
      </c>
      <c r="U361" s="1026">
        <v>77000</v>
      </c>
      <c r="V361" s="664">
        <v>108800</v>
      </c>
      <c r="W361" s="967">
        <v>77000</v>
      </c>
      <c r="X361" s="664">
        <v>47600</v>
      </c>
      <c r="Y361" s="457">
        <v>85000</v>
      </c>
    </row>
    <row r="362" spans="2:25" ht="15" customHeight="1" x14ac:dyDescent="0.25">
      <c r="B362" s="454" t="s">
        <v>105</v>
      </c>
      <c r="C362" s="7" t="s">
        <v>5</v>
      </c>
      <c r="D362" s="13" t="s">
        <v>351</v>
      </c>
      <c r="E362" s="8" t="s">
        <v>6</v>
      </c>
      <c r="F362" s="13"/>
      <c r="G362" s="13"/>
      <c r="H362" s="9" t="s">
        <v>41</v>
      </c>
      <c r="I362" s="13" t="s">
        <v>46</v>
      </c>
      <c r="J362" s="650" t="s">
        <v>146</v>
      </c>
      <c r="K362" s="30" t="s">
        <v>301</v>
      </c>
      <c r="L362" s="30">
        <v>3</v>
      </c>
      <c r="M362" s="636">
        <v>2</v>
      </c>
      <c r="N362" s="636">
        <v>3</v>
      </c>
      <c r="O362" s="637">
        <v>7</v>
      </c>
      <c r="P362" s="637">
        <v>323</v>
      </c>
      <c r="Q362" s="817" t="s">
        <v>30</v>
      </c>
      <c r="R362" s="865">
        <v>563</v>
      </c>
      <c r="S362" s="826">
        <f>1403000+170000</f>
        <v>1573000</v>
      </c>
      <c r="T362" s="826">
        <v>575078</v>
      </c>
      <c r="U362" s="1026">
        <f>553000+42500</f>
        <v>595500</v>
      </c>
      <c r="V362" s="664">
        <v>680000</v>
      </c>
      <c r="W362" s="967">
        <f>553000+42500</f>
        <v>595500</v>
      </c>
      <c r="X362" s="664">
        <v>475999.99999999994</v>
      </c>
      <c r="Y362" s="457">
        <v>850000</v>
      </c>
    </row>
    <row r="363" spans="2:25" ht="15" hidden="1" customHeight="1" x14ac:dyDescent="0.25">
      <c r="B363" s="454" t="s">
        <v>105</v>
      </c>
      <c r="C363" s="7" t="s">
        <v>5</v>
      </c>
      <c r="D363" s="13" t="s">
        <v>351</v>
      </c>
      <c r="E363" s="8" t="s">
        <v>6</v>
      </c>
      <c r="F363" s="13"/>
      <c r="G363" s="13"/>
      <c r="H363" s="9" t="s">
        <v>41</v>
      </c>
      <c r="I363" s="13" t="s">
        <v>46</v>
      </c>
      <c r="J363" s="650" t="s">
        <v>146</v>
      </c>
      <c r="K363" s="30" t="s">
        <v>301</v>
      </c>
      <c r="L363" s="30">
        <v>3</v>
      </c>
      <c r="M363" s="636">
        <v>2</v>
      </c>
      <c r="N363" s="636">
        <v>3</v>
      </c>
      <c r="O363" s="637">
        <v>8</v>
      </c>
      <c r="P363" s="637">
        <v>323</v>
      </c>
      <c r="Q363" s="817" t="s">
        <v>38</v>
      </c>
      <c r="R363" s="865">
        <v>563</v>
      </c>
      <c r="S363" s="826">
        <v>4250000</v>
      </c>
      <c r="T363" s="826">
        <v>0</v>
      </c>
      <c r="U363" s="1026">
        <v>17000</v>
      </c>
      <c r="V363" s="664">
        <v>0</v>
      </c>
      <c r="W363" s="967">
        <v>17000</v>
      </c>
      <c r="X363" s="664">
        <v>0</v>
      </c>
      <c r="Y363" s="457">
        <v>0</v>
      </c>
    </row>
    <row r="364" spans="2:25" ht="15" customHeight="1" x14ac:dyDescent="0.25">
      <c r="B364" s="454" t="s">
        <v>105</v>
      </c>
      <c r="C364" s="7" t="s">
        <v>5</v>
      </c>
      <c r="D364" s="13" t="s">
        <v>351</v>
      </c>
      <c r="E364" s="8" t="s">
        <v>6</v>
      </c>
      <c r="F364" s="13"/>
      <c r="G364" s="13"/>
      <c r="H364" s="9" t="s">
        <v>41</v>
      </c>
      <c r="I364" s="13" t="s">
        <v>46</v>
      </c>
      <c r="J364" s="650" t="s">
        <v>146</v>
      </c>
      <c r="K364" s="30" t="s">
        <v>301</v>
      </c>
      <c r="L364" s="30">
        <v>3</v>
      </c>
      <c r="M364" s="636">
        <v>2</v>
      </c>
      <c r="N364" s="636">
        <v>3</v>
      </c>
      <c r="O364" s="637">
        <v>9</v>
      </c>
      <c r="P364" s="637">
        <v>323</v>
      </c>
      <c r="Q364" s="817" t="s">
        <v>45</v>
      </c>
      <c r="R364" s="865">
        <v>563</v>
      </c>
      <c r="S364" s="978">
        <v>8000</v>
      </c>
      <c r="T364" s="978">
        <v>26</v>
      </c>
      <c r="U364" s="1023">
        <v>8000</v>
      </c>
      <c r="V364" s="979">
        <v>6800</v>
      </c>
      <c r="W364" s="969">
        <v>8000</v>
      </c>
      <c r="X364" s="979">
        <v>4760</v>
      </c>
      <c r="Y364" s="750">
        <v>8500</v>
      </c>
    </row>
    <row r="365" spans="2:25" ht="15" hidden="1" customHeight="1" x14ac:dyDescent="0.25">
      <c r="B365" s="454" t="s">
        <v>105</v>
      </c>
      <c r="C365" s="7" t="s">
        <v>5</v>
      </c>
      <c r="D365" s="13" t="s">
        <v>351</v>
      </c>
      <c r="E365" s="8" t="s">
        <v>6</v>
      </c>
      <c r="F365" s="13"/>
      <c r="G365" s="13"/>
      <c r="H365" s="9" t="s">
        <v>41</v>
      </c>
      <c r="I365" s="13" t="s">
        <v>46</v>
      </c>
      <c r="J365" s="650" t="s">
        <v>146</v>
      </c>
      <c r="K365" s="30" t="s">
        <v>301</v>
      </c>
      <c r="L365" s="30">
        <v>3</v>
      </c>
      <c r="M365" s="636">
        <v>2</v>
      </c>
      <c r="N365" s="636">
        <v>4</v>
      </c>
      <c r="O365" s="637">
        <v>1</v>
      </c>
      <c r="P365" s="637">
        <v>324</v>
      </c>
      <c r="Q365" s="817" t="s">
        <v>47</v>
      </c>
      <c r="R365" s="865">
        <v>563</v>
      </c>
      <c r="S365" s="826">
        <v>0</v>
      </c>
      <c r="T365" s="826"/>
      <c r="U365" s="1026">
        <v>0</v>
      </c>
      <c r="V365" s="664">
        <v>0</v>
      </c>
      <c r="W365" s="967">
        <v>0</v>
      </c>
      <c r="X365" s="664">
        <v>0</v>
      </c>
      <c r="Y365" s="457">
        <v>0</v>
      </c>
    </row>
    <row r="366" spans="2:25" ht="15" hidden="1" customHeight="1" x14ac:dyDescent="0.25">
      <c r="B366" s="454" t="s">
        <v>105</v>
      </c>
      <c r="C366" s="7" t="s">
        <v>5</v>
      </c>
      <c r="D366" s="13" t="s">
        <v>351</v>
      </c>
      <c r="E366" s="8" t="s">
        <v>6</v>
      </c>
      <c r="F366" s="13"/>
      <c r="G366" s="13"/>
      <c r="H366" s="9" t="s">
        <v>41</v>
      </c>
      <c r="I366" s="13" t="s">
        <v>46</v>
      </c>
      <c r="J366" s="650" t="s">
        <v>146</v>
      </c>
      <c r="K366" s="30" t="s">
        <v>301</v>
      </c>
      <c r="L366" s="30">
        <v>3</v>
      </c>
      <c r="M366" s="636">
        <v>2</v>
      </c>
      <c r="N366" s="636">
        <v>9</v>
      </c>
      <c r="O366" s="637">
        <v>1</v>
      </c>
      <c r="P366" s="637">
        <v>329</v>
      </c>
      <c r="Q366" s="817" t="s">
        <v>39</v>
      </c>
      <c r="R366" s="865">
        <v>563</v>
      </c>
      <c r="S366" s="826">
        <f>144500-51500</f>
        <v>93000</v>
      </c>
      <c r="T366" s="826">
        <v>84245</v>
      </c>
      <c r="U366" s="1026">
        <v>144500</v>
      </c>
      <c r="V366" s="664">
        <v>0</v>
      </c>
      <c r="W366" s="967">
        <v>144500</v>
      </c>
      <c r="X366" s="664">
        <v>0</v>
      </c>
      <c r="Y366" s="457">
        <v>0</v>
      </c>
    </row>
    <row r="367" spans="2:25" ht="15" customHeight="1" x14ac:dyDescent="0.25">
      <c r="B367" s="454" t="s">
        <v>105</v>
      </c>
      <c r="C367" s="7" t="s">
        <v>5</v>
      </c>
      <c r="D367" s="13" t="s">
        <v>351</v>
      </c>
      <c r="E367" s="8" t="s">
        <v>6</v>
      </c>
      <c r="F367" s="13"/>
      <c r="G367" s="13"/>
      <c r="H367" s="9" t="s">
        <v>41</v>
      </c>
      <c r="I367" s="13" t="s">
        <v>46</v>
      </c>
      <c r="J367" s="650" t="s">
        <v>146</v>
      </c>
      <c r="K367" s="30" t="s">
        <v>301</v>
      </c>
      <c r="L367" s="30">
        <v>3</v>
      </c>
      <c r="M367" s="636">
        <v>2</v>
      </c>
      <c r="N367" s="636">
        <v>9</v>
      </c>
      <c r="O367" s="637">
        <v>3</v>
      </c>
      <c r="P367" s="637">
        <v>329</v>
      </c>
      <c r="Q367" s="817" t="s">
        <v>32</v>
      </c>
      <c r="R367" s="865">
        <v>563</v>
      </c>
      <c r="S367" s="826">
        <v>85000</v>
      </c>
      <c r="T367" s="826">
        <v>1092</v>
      </c>
      <c r="U367" s="1026">
        <v>85000</v>
      </c>
      <c r="V367" s="664">
        <v>68000</v>
      </c>
      <c r="W367" s="967">
        <v>85000</v>
      </c>
      <c r="X367" s="664">
        <v>47600</v>
      </c>
      <c r="Y367" s="457">
        <v>85000</v>
      </c>
    </row>
    <row r="368" spans="2:25" ht="15" hidden="1" customHeight="1" x14ac:dyDescent="0.25">
      <c r="B368" s="454" t="s">
        <v>105</v>
      </c>
      <c r="C368" s="7" t="s">
        <v>5</v>
      </c>
      <c r="D368" s="13" t="s">
        <v>351</v>
      </c>
      <c r="E368" s="8" t="s">
        <v>6</v>
      </c>
      <c r="F368" s="13"/>
      <c r="G368" s="13"/>
      <c r="H368" s="9" t="s">
        <v>41</v>
      </c>
      <c r="I368" s="13" t="s">
        <v>46</v>
      </c>
      <c r="J368" s="650" t="s">
        <v>146</v>
      </c>
      <c r="K368" s="30" t="s">
        <v>301</v>
      </c>
      <c r="L368" s="30">
        <v>3</v>
      </c>
      <c r="M368" s="636">
        <v>6</v>
      </c>
      <c r="N368" s="636">
        <v>8</v>
      </c>
      <c r="O368" s="637">
        <v>1</v>
      </c>
      <c r="P368" s="637">
        <v>368</v>
      </c>
      <c r="Q368" s="661" t="s">
        <v>302</v>
      </c>
      <c r="R368" s="865">
        <v>563</v>
      </c>
      <c r="S368" s="826">
        <f>65000000+50000000-67525250</f>
        <v>47474750</v>
      </c>
      <c r="T368" s="826">
        <v>13251065</v>
      </c>
      <c r="U368" s="1026">
        <f>128000000+267000000-72698000-80000000</f>
        <v>242302000</v>
      </c>
      <c r="V368" s="826"/>
      <c r="W368" s="967">
        <f>283000000+346000000-216698000-100000000</f>
        <v>312302000</v>
      </c>
      <c r="X368" s="826"/>
      <c r="Y368" s="810"/>
    </row>
    <row r="369" spans="2:29" ht="15" customHeight="1" x14ac:dyDescent="0.25">
      <c r="B369" s="454" t="s">
        <v>105</v>
      </c>
      <c r="C369" s="7" t="s">
        <v>5</v>
      </c>
      <c r="D369" s="13" t="s">
        <v>351</v>
      </c>
      <c r="E369" s="8" t="s">
        <v>6</v>
      </c>
      <c r="F369" s="13"/>
      <c r="G369" s="13"/>
      <c r="H369" s="9" t="s">
        <v>41</v>
      </c>
      <c r="I369" s="13" t="s">
        <v>46</v>
      </c>
      <c r="J369" s="650" t="s">
        <v>146</v>
      </c>
      <c r="K369" s="30" t="s">
        <v>301</v>
      </c>
      <c r="L369" s="30">
        <v>3</v>
      </c>
      <c r="M369" s="636">
        <v>6</v>
      </c>
      <c r="N369" s="636">
        <v>8</v>
      </c>
      <c r="O369" s="637">
        <v>2</v>
      </c>
      <c r="P369" s="637">
        <v>368</v>
      </c>
      <c r="Q369" s="661" t="s">
        <v>380</v>
      </c>
      <c r="R369" s="865">
        <v>563</v>
      </c>
      <c r="S369" s="1099"/>
      <c r="T369" s="1099"/>
      <c r="U369" s="1100"/>
      <c r="V369" s="978">
        <v>66000000</v>
      </c>
      <c r="W369" s="969"/>
      <c r="X369" s="978">
        <v>123000000</v>
      </c>
      <c r="Y369" s="816">
        <v>280000000</v>
      </c>
      <c r="AA369" s="728"/>
      <c r="AB369" s="728"/>
      <c r="AC369" s="728"/>
    </row>
    <row r="370" spans="2:29" ht="15" customHeight="1" x14ac:dyDescent="0.25">
      <c r="B370" s="454" t="s">
        <v>105</v>
      </c>
      <c r="C370" s="7" t="s">
        <v>5</v>
      </c>
      <c r="D370" s="13" t="s">
        <v>351</v>
      </c>
      <c r="E370" s="8" t="s">
        <v>6</v>
      </c>
      <c r="F370" s="13"/>
      <c r="G370" s="13"/>
      <c r="H370" s="9" t="s">
        <v>41</v>
      </c>
      <c r="I370" s="13" t="s">
        <v>46</v>
      </c>
      <c r="J370" s="650" t="s">
        <v>146</v>
      </c>
      <c r="K370" s="30" t="s">
        <v>301</v>
      </c>
      <c r="L370" s="30">
        <v>3</v>
      </c>
      <c r="M370" s="636">
        <v>8</v>
      </c>
      <c r="N370" s="636">
        <v>2</v>
      </c>
      <c r="O370" s="637">
        <v>3</v>
      </c>
      <c r="P370" s="637">
        <v>382</v>
      </c>
      <c r="Q370" s="661" t="s">
        <v>379</v>
      </c>
      <c r="R370" s="865">
        <v>563</v>
      </c>
      <c r="S370" s="1099"/>
      <c r="T370" s="1099"/>
      <c r="U370" s="1100"/>
      <c r="V370" s="978">
        <v>104000000</v>
      </c>
      <c r="W370" s="969"/>
      <c r="X370" s="978">
        <v>197000000</v>
      </c>
      <c r="Y370" s="816">
        <v>60000000</v>
      </c>
      <c r="AA370" s="728"/>
      <c r="AB370" s="728"/>
      <c r="AC370" s="728"/>
    </row>
    <row r="371" spans="2:29" ht="15" hidden="1" customHeight="1" x14ac:dyDescent="0.25">
      <c r="B371" s="454" t="s">
        <v>105</v>
      </c>
      <c r="C371" s="7" t="s">
        <v>5</v>
      </c>
      <c r="D371" s="13" t="s">
        <v>351</v>
      </c>
      <c r="E371" s="8" t="s">
        <v>6</v>
      </c>
      <c r="F371" s="13"/>
      <c r="G371" s="13"/>
      <c r="H371" s="9" t="s">
        <v>41</v>
      </c>
      <c r="I371" s="13" t="s">
        <v>46</v>
      </c>
      <c r="J371" s="650" t="s">
        <v>146</v>
      </c>
      <c r="K371" s="30" t="s">
        <v>301</v>
      </c>
      <c r="L371" s="30">
        <v>3</v>
      </c>
      <c r="M371" s="636">
        <v>8</v>
      </c>
      <c r="N371" s="636">
        <v>4</v>
      </c>
      <c r="O371" s="637">
        <v>1</v>
      </c>
      <c r="P371" s="637">
        <v>384</v>
      </c>
      <c r="Q371" s="661" t="s">
        <v>303</v>
      </c>
      <c r="R371" s="865">
        <v>563</v>
      </c>
      <c r="S371" s="826"/>
      <c r="T371" s="826"/>
      <c r="U371" s="1026"/>
      <c r="V371" s="664">
        <v>0</v>
      </c>
      <c r="W371" s="967"/>
      <c r="X371" s="664">
        <v>0</v>
      </c>
      <c r="Y371" s="457">
        <v>0</v>
      </c>
    </row>
    <row r="372" spans="2:29" ht="15" customHeight="1" x14ac:dyDescent="0.25">
      <c r="B372" s="454" t="s">
        <v>105</v>
      </c>
      <c r="C372" s="7" t="s">
        <v>5</v>
      </c>
      <c r="D372" s="13" t="s">
        <v>351</v>
      </c>
      <c r="E372" s="8" t="s">
        <v>6</v>
      </c>
      <c r="F372" s="13"/>
      <c r="G372" s="13"/>
      <c r="H372" s="9" t="s">
        <v>41</v>
      </c>
      <c r="I372" s="13" t="s">
        <v>46</v>
      </c>
      <c r="J372" s="650" t="s">
        <v>146</v>
      </c>
      <c r="K372" s="30" t="s">
        <v>301</v>
      </c>
      <c r="L372" s="30">
        <v>4</v>
      </c>
      <c r="M372" s="636">
        <v>1</v>
      </c>
      <c r="N372" s="636">
        <v>2</v>
      </c>
      <c r="O372" s="637">
        <v>3</v>
      </c>
      <c r="P372" s="637">
        <v>412</v>
      </c>
      <c r="Q372" s="747" t="s">
        <v>53</v>
      </c>
      <c r="R372" s="865">
        <v>563</v>
      </c>
      <c r="S372" s="826">
        <v>68000</v>
      </c>
      <c r="T372" s="826">
        <v>0</v>
      </c>
      <c r="U372" s="1026">
        <v>68000</v>
      </c>
      <c r="V372" s="664">
        <v>54400</v>
      </c>
      <c r="W372" s="967">
        <v>68000</v>
      </c>
      <c r="X372" s="664">
        <v>38080</v>
      </c>
      <c r="Y372" s="457">
        <v>68000</v>
      </c>
    </row>
    <row r="373" spans="2:29" ht="15" customHeight="1" x14ac:dyDescent="0.25">
      <c r="B373" s="454" t="s">
        <v>105</v>
      </c>
      <c r="C373" s="7" t="s">
        <v>5</v>
      </c>
      <c r="D373" s="13" t="s">
        <v>351</v>
      </c>
      <c r="E373" s="8" t="s">
        <v>6</v>
      </c>
      <c r="F373" s="13"/>
      <c r="G373" s="13"/>
      <c r="H373" s="9" t="s">
        <v>41</v>
      </c>
      <c r="I373" s="13" t="s">
        <v>46</v>
      </c>
      <c r="J373" s="650" t="s">
        <v>146</v>
      </c>
      <c r="K373" s="30" t="s">
        <v>301</v>
      </c>
      <c r="L373" s="30">
        <v>4</v>
      </c>
      <c r="M373" s="636">
        <v>2</v>
      </c>
      <c r="N373" s="636">
        <v>2</v>
      </c>
      <c r="O373" s="637">
        <v>1</v>
      </c>
      <c r="P373" s="637">
        <v>422</v>
      </c>
      <c r="Q373" s="747" t="s">
        <v>67</v>
      </c>
      <c r="R373" s="865">
        <v>563</v>
      </c>
      <c r="S373" s="826">
        <v>170000</v>
      </c>
      <c r="T373" s="826">
        <v>0</v>
      </c>
      <c r="U373" s="1026">
        <v>170000</v>
      </c>
      <c r="V373" s="664">
        <v>204000</v>
      </c>
      <c r="W373" s="967">
        <v>170000</v>
      </c>
      <c r="X373" s="664">
        <v>47600</v>
      </c>
      <c r="Y373" s="457">
        <v>85000</v>
      </c>
    </row>
    <row r="374" spans="2:29" ht="15" hidden="1" customHeight="1" x14ac:dyDescent="0.25">
      <c r="B374" s="454" t="s">
        <v>105</v>
      </c>
      <c r="C374" s="7" t="s">
        <v>5</v>
      </c>
      <c r="D374" s="13" t="s">
        <v>351</v>
      </c>
      <c r="E374" s="8" t="s">
        <v>6</v>
      </c>
      <c r="F374" s="13"/>
      <c r="G374" s="13"/>
      <c r="H374" s="9" t="s">
        <v>41</v>
      </c>
      <c r="I374" s="13" t="s">
        <v>46</v>
      </c>
      <c r="J374" s="650" t="s">
        <v>146</v>
      </c>
      <c r="K374" s="30" t="s">
        <v>301</v>
      </c>
      <c r="L374" s="30">
        <v>4</v>
      </c>
      <c r="M374" s="636">
        <v>2</v>
      </c>
      <c r="N374" s="636">
        <v>2</v>
      </c>
      <c r="O374" s="637">
        <v>7</v>
      </c>
      <c r="P374" s="637">
        <v>422</v>
      </c>
      <c r="Q374" s="747" t="s">
        <v>70</v>
      </c>
      <c r="R374" s="865">
        <v>563</v>
      </c>
      <c r="S374" s="826"/>
      <c r="T374" s="826"/>
      <c r="U374" s="1026"/>
      <c r="V374" s="664">
        <v>0</v>
      </c>
      <c r="W374" s="967"/>
      <c r="X374" s="664">
        <v>0</v>
      </c>
      <c r="Y374" s="457">
        <v>0</v>
      </c>
    </row>
    <row r="375" spans="2:29" ht="15" hidden="1" customHeight="1" x14ac:dyDescent="0.25">
      <c r="B375" s="454" t="s">
        <v>105</v>
      </c>
      <c r="C375" s="7" t="s">
        <v>5</v>
      </c>
      <c r="D375" s="13" t="s">
        <v>351</v>
      </c>
      <c r="E375" s="8" t="s">
        <v>6</v>
      </c>
      <c r="F375" s="13"/>
      <c r="G375" s="13"/>
      <c r="H375" s="9" t="s">
        <v>41</v>
      </c>
      <c r="I375" s="13" t="s">
        <v>46</v>
      </c>
      <c r="J375" s="650" t="s">
        <v>146</v>
      </c>
      <c r="K375" s="30" t="s">
        <v>301</v>
      </c>
      <c r="L375" s="30">
        <v>4</v>
      </c>
      <c r="M375" s="636">
        <v>2</v>
      </c>
      <c r="N375" s="636">
        <v>6</v>
      </c>
      <c r="O375" s="637">
        <v>2</v>
      </c>
      <c r="P375" s="637">
        <v>426</v>
      </c>
      <c r="Q375" s="747" t="s">
        <v>73</v>
      </c>
      <c r="R375" s="865">
        <v>563</v>
      </c>
      <c r="S375" s="826">
        <f>1062500-701250</f>
        <v>361250</v>
      </c>
      <c r="T375" s="826">
        <v>0</v>
      </c>
      <c r="U375" s="1026">
        <v>34000</v>
      </c>
      <c r="V375" s="664">
        <v>0</v>
      </c>
      <c r="W375" s="967">
        <v>34000</v>
      </c>
      <c r="X375" s="664">
        <v>0</v>
      </c>
      <c r="Y375" s="457">
        <v>0</v>
      </c>
    </row>
    <row r="376" spans="2:29" ht="15" customHeight="1" x14ac:dyDescent="0.25">
      <c r="B376" s="454" t="s">
        <v>105</v>
      </c>
      <c r="C376" s="7" t="s">
        <v>5</v>
      </c>
      <c r="D376" s="13" t="s">
        <v>351</v>
      </c>
      <c r="E376" s="8" t="s">
        <v>6</v>
      </c>
      <c r="F376" s="13"/>
      <c r="G376" s="13"/>
      <c r="H376" s="9" t="s">
        <v>41</v>
      </c>
      <c r="I376" s="13" t="s">
        <v>46</v>
      </c>
      <c r="J376" s="650" t="s">
        <v>146</v>
      </c>
      <c r="K376" s="30" t="s">
        <v>301</v>
      </c>
      <c r="L376" s="30">
        <v>5</v>
      </c>
      <c r="M376" s="636">
        <v>1</v>
      </c>
      <c r="N376" s="636">
        <v>7</v>
      </c>
      <c r="O376" s="637">
        <v>6</v>
      </c>
      <c r="P376" s="637">
        <v>517</v>
      </c>
      <c r="Q376" s="747" t="s">
        <v>372</v>
      </c>
      <c r="R376" s="865">
        <v>563</v>
      </c>
      <c r="S376" s="1099"/>
      <c r="T376" s="1099"/>
      <c r="U376" s="1100"/>
      <c r="V376" s="979">
        <v>47500000</v>
      </c>
      <c r="W376" s="969"/>
      <c r="X376" s="979">
        <v>47500000</v>
      </c>
      <c r="Y376" s="750">
        <v>47500000</v>
      </c>
    </row>
    <row r="377" spans="2:29" ht="38.25" customHeight="1" x14ac:dyDescent="0.25">
      <c r="B377" s="454" t="s">
        <v>105</v>
      </c>
      <c r="C377" s="7" t="s">
        <v>5</v>
      </c>
      <c r="D377" s="13" t="s">
        <v>350</v>
      </c>
      <c r="E377" s="8" t="s">
        <v>6</v>
      </c>
      <c r="F377" s="13" t="s">
        <v>7</v>
      </c>
      <c r="G377" s="13" t="s">
        <v>8</v>
      </c>
      <c r="H377" s="9" t="s">
        <v>36</v>
      </c>
      <c r="I377" s="13" t="s">
        <v>9</v>
      </c>
      <c r="J377" s="639" t="s">
        <v>146</v>
      </c>
      <c r="K377" s="640" t="s">
        <v>345</v>
      </c>
      <c r="L377" s="630"/>
      <c r="M377" s="631"/>
      <c r="N377" s="631"/>
      <c r="O377" s="901"/>
      <c r="P377" s="632"/>
      <c r="Q377" s="825" t="s">
        <v>329</v>
      </c>
      <c r="R377" s="139">
        <v>12</v>
      </c>
      <c r="S377" s="928">
        <f t="shared" ref="S377:Y377" si="85">S378</f>
        <v>50000</v>
      </c>
      <c r="T377" s="784">
        <f t="shared" si="85"/>
        <v>49803</v>
      </c>
      <c r="U377" s="1024">
        <f t="shared" si="85"/>
        <v>0</v>
      </c>
      <c r="V377" s="928">
        <f t="shared" si="85"/>
        <v>40000</v>
      </c>
      <c r="W377" s="1078">
        <f t="shared" si="85"/>
        <v>0</v>
      </c>
      <c r="X377" s="928">
        <f t="shared" si="85"/>
        <v>0</v>
      </c>
      <c r="Y377" s="784">
        <f t="shared" si="85"/>
        <v>0</v>
      </c>
    </row>
    <row r="378" spans="2:29" ht="15" customHeight="1" x14ac:dyDescent="0.25">
      <c r="B378" s="454" t="s">
        <v>105</v>
      </c>
      <c r="C378" s="7" t="s">
        <v>5</v>
      </c>
      <c r="D378" s="13" t="s">
        <v>350</v>
      </c>
      <c r="E378" s="8" t="s">
        <v>6</v>
      </c>
      <c r="F378" s="13"/>
      <c r="G378" s="13"/>
      <c r="H378" s="9" t="s">
        <v>36</v>
      </c>
      <c r="I378" s="13" t="s">
        <v>9</v>
      </c>
      <c r="J378" s="650" t="s">
        <v>146</v>
      </c>
      <c r="K378" s="30" t="s">
        <v>345</v>
      </c>
      <c r="L378" s="30">
        <v>3</v>
      </c>
      <c r="M378" s="636">
        <v>2</v>
      </c>
      <c r="N378" s="636">
        <v>3</v>
      </c>
      <c r="O378" s="637">
        <v>7</v>
      </c>
      <c r="P378" s="637">
        <v>323</v>
      </c>
      <c r="Q378" s="70" t="s">
        <v>30</v>
      </c>
      <c r="R378" s="864">
        <v>12</v>
      </c>
      <c r="S378" s="810">
        <v>50000</v>
      </c>
      <c r="T378" s="457">
        <v>49803</v>
      </c>
      <c r="U378" s="967"/>
      <c r="V378" s="457">
        <v>40000</v>
      </c>
      <c r="W378" s="967"/>
      <c r="X378" s="457"/>
      <c r="Y378" s="457"/>
    </row>
    <row r="379" spans="2:29" ht="38.25" customHeight="1" x14ac:dyDescent="0.25">
      <c r="B379" s="454" t="s">
        <v>105</v>
      </c>
      <c r="C379" s="7" t="s">
        <v>5</v>
      </c>
      <c r="D379" s="13" t="s">
        <v>350</v>
      </c>
      <c r="E379" s="8" t="s">
        <v>6</v>
      </c>
      <c r="F379" s="13" t="s">
        <v>7</v>
      </c>
      <c r="G379" s="13" t="s">
        <v>8</v>
      </c>
      <c r="H379" s="9" t="s">
        <v>36</v>
      </c>
      <c r="I379" s="13" t="s">
        <v>9</v>
      </c>
      <c r="J379" s="639" t="s">
        <v>146</v>
      </c>
      <c r="K379" s="640" t="s">
        <v>345</v>
      </c>
      <c r="L379" s="630"/>
      <c r="M379" s="631"/>
      <c r="N379" s="631"/>
      <c r="O379" s="901"/>
      <c r="P379" s="632"/>
      <c r="Q379" s="825" t="s">
        <v>329</v>
      </c>
      <c r="R379" s="141">
        <v>51</v>
      </c>
      <c r="S379" s="931">
        <f t="shared" ref="S379:Y379" si="86">SUM(S380)</f>
        <v>1510000</v>
      </c>
      <c r="T379" s="841">
        <f t="shared" si="86"/>
        <v>1152795</v>
      </c>
      <c r="U379" s="1033">
        <f t="shared" si="86"/>
        <v>1510000</v>
      </c>
      <c r="V379" s="931">
        <f t="shared" si="86"/>
        <v>325000</v>
      </c>
      <c r="W379" s="1082">
        <f t="shared" si="86"/>
        <v>0</v>
      </c>
      <c r="X379" s="931">
        <f t="shared" si="86"/>
        <v>0</v>
      </c>
      <c r="Y379" s="841">
        <f t="shared" si="86"/>
        <v>0</v>
      </c>
    </row>
    <row r="380" spans="2:29" ht="15" customHeight="1" x14ac:dyDescent="0.25">
      <c r="B380" s="454" t="s">
        <v>105</v>
      </c>
      <c r="C380" s="7" t="s">
        <v>5</v>
      </c>
      <c r="D380" s="13" t="s">
        <v>350</v>
      </c>
      <c r="E380" s="8" t="s">
        <v>6</v>
      </c>
      <c r="F380" s="13"/>
      <c r="G380" s="13"/>
      <c r="H380" s="9" t="s">
        <v>36</v>
      </c>
      <c r="I380" s="13" t="s">
        <v>9</v>
      </c>
      <c r="J380" s="650" t="s">
        <v>146</v>
      </c>
      <c r="K380" s="30" t="s">
        <v>345</v>
      </c>
      <c r="L380" s="30">
        <v>3</v>
      </c>
      <c r="M380" s="636">
        <v>2</v>
      </c>
      <c r="N380" s="636">
        <v>3</v>
      </c>
      <c r="O380" s="637">
        <v>7</v>
      </c>
      <c r="P380" s="637">
        <v>323</v>
      </c>
      <c r="Q380" s="70" t="s">
        <v>30</v>
      </c>
      <c r="R380" s="902">
        <v>51</v>
      </c>
      <c r="S380" s="810">
        <v>1510000</v>
      </c>
      <c r="T380" s="457">
        <v>1152795</v>
      </c>
      <c r="U380" s="967">
        <v>1510000</v>
      </c>
      <c r="V380" s="457">
        <v>325000</v>
      </c>
      <c r="W380" s="967"/>
      <c r="X380" s="457"/>
      <c r="Y380" s="457"/>
    </row>
    <row r="381" spans="2:29" ht="25.5" x14ac:dyDescent="0.25">
      <c r="B381" s="95" t="s">
        <v>105</v>
      </c>
      <c r="C381" s="7" t="s">
        <v>5</v>
      </c>
      <c r="D381" s="11" t="s">
        <v>351</v>
      </c>
      <c r="E381" s="8" t="s">
        <v>6</v>
      </c>
      <c r="F381" s="13" t="s">
        <v>7</v>
      </c>
      <c r="G381" s="13" t="s">
        <v>8</v>
      </c>
      <c r="H381" s="9" t="s">
        <v>41</v>
      </c>
      <c r="I381" s="13" t="s">
        <v>46</v>
      </c>
      <c r="J381" s="83" t="s">
        <v>10</v>
      </c>
      <c r="K381" s="76" t="s">
        <v>362</v>
      </c>
      <c r="L381" s="76"/>
      <c r="M381" s="77"/>
      <c r="N381" s="77"/>
      <c r="O381" s="77"/>
      <c r="P381" s="78"/>
      <c r="Q381" s="79" t="s">
        <v>376</v>
      </c>
      <c r="R381" s="892">
        <v>43</v>
      </c>
      <c r="S381" s="927">
        <f>SUM(S382:S386)</f>
        <v>1200000</v>
      </c>
      <c r="T381" s="927">
        <f t="shared" ref="T381:W381" si="87">SUM(T382:T386)</f>
        <v>1028</v>
      </c>
      <c r="U381" s="1020">
        <f t="shared" si="87"/>
        <v>1200000</v>
      </c>
      <c r="V381" s="927">
        <f>SUM(V382:V386)</f>
        <v>1225000</v>
      </c>
      <c r="W381" s="1044">
        <f t="shared" si="87"/>
        <v>1200000</v>
      </c>
      <c r="X381" s="927">
        <f>SUM(X382:X386)</f>
        <v>1225000</v>
      </c>
      <c r="Y381" s="691">
        <f>SUM(Y382:Y386)</f>
        <v>1225000</v>
      </c>
    </row>
    <row r="382" spans="2:29" ht="15" customHeight="1" x14ac:dyDescent="0.25">
      <c r="B382" s="95" t="s">
        <v>105</v>
      </c>
      <c r="C382" s="7" t="s">
        <v>5</v>
      </c>
      <c r="D382" s="11" t="s">
        <v>351</v>
      </c>
      <c r="E382" s="8" t="s">
        <v>6</v>
      </c>
      <c r="F382" s="13"/>
      <c r="G382" s="13"/>
      <c r="H382" s="9" t="s">
        <v>41</v>
      </c>
      <c r="I382" s="13" t="s">
        <v>46</v>
      </c>
      <c r="J382" s="71" t="s">
        <v>10</v>
      </c>
      <c r="K382" s="30" t="s">
        <v>362</v>
      </c>
      <c r="L382" s="72">
        <v>3</v>
      </c>
      <c r="M382" s="73">
        <v>2</v>
      </c>
      <c r="N382" s="73">
        <v>3</v>
      </c>
      <c r="O382" s="73">
        <v>2</v>
      </c>
      <c r="P382" s="694">
        <v>323</v>
      </c>
      <c r="Q382" s="695" t="s">
        <v>65</v>
      </c>
      <c r="R382" s="419">
        <v>43</v>
      </c>
      <c r="S382" s="816">
        <v>100000</v>
      </c>
      <c r="T382" s="816">
        <v>0</v>
      </c>
      <c r="U382" s="969">
        <v>100000</v>
      </c>
      <c r="V382" s="750">
        <v>100000</v>
      </c>
      <c r="W382" s="969">
        <v>100000</v>
      </c>
      <c r="X382" s="750">
        <v>100000</v>
      </c>
      <c r="Y382" s="750">
        <v>100000</v>
      </c>
    </row>
    <row r="383" spans="2:29" ht="15" customHeight="1" x14ac:dyDescent="0.25">
      <c r="B383" s="95" t="s">
        <v>105</v>
      </c>
      <c r="C383" s="7" t="s">
        <v>5</v>
      </c>
      <c r="D383" s="11" t="s">
        <v>351</v>
      </c>
      <c r="E383" s="8" t="s">
        <v>6</v>
      </c>
      <c r="F383" s="13"/>
      <c r="G383" s="13"/>
      <c r="H383" s="9" t="s">
        <v>41</v>
      </c>
      <c r="I383" s="13" t="s">
        <v>46</v>
      </c>
      <c r="J383" s="71" t="s">
        <v>10</v>
      </c>
      <c r="K383" s="30" t="s">
        <v>362</v>
      </c>
      <c r="L383" s="72">
        <v>3</v>
      </c>
      <c r="M383" s="73">
        <v>2</v>
      </c>
      <c r="N383" s="73">
        <v>3</v>
      </c>
      <c r="O383" s="73">
        <v>5</v>
      </c>
      <c r="P383" s="694">
        <v>323</v>
      </c>
      <c r="Q383" s="695" t="s">
        <v>28</v>
      </c>
      <c r="R383" s="419">
        <v>43</v>
      </c>
      <c r="S383" s="816">
        <v>100000</v>
      </c>
      <c r="T383" s="816">
        <v>0</v>
      </c>
      <c r="U383" s="969">
        <v>100000</v>
      </c>
      <c r="V383" s="750">
        <v>100000</v>
      </c>
      <c r="W383" s="969">
        <v>100000</v>
      </c>
      <c r="X383" s="750">
        <v>100000</v>
      </c>
      <c r="Y383" s="750">
        <v>100000</v>
      </c>
    </row>
    <row r="384" spans="2:29" ht="15" customHeight="1" x14ac:dyDescent="0.25">
      <c r="B384" s="95" t="s">
        <v>105</v>
      </c>
      <c r="C384" s="7" t="s">
        <v>5</v>
      </c>
      <c r="D384" s="11" t="s">
        <v>351</v>
      </c>
      <c r="E384" s="8" t="s">
        <v>6</v>
      </c>
      <c r="F384" s="13"/>
      <c r="G384" s="13"/>
      <c r="H384" s="9" t="s">
        <v>41</v>
      </c>
      <c r="I384" s="13" t="s">
        <v>46</v>
      </c>
      <c r="J384" s="71" t="s">
        <v>10</v>
      </c>
      <c r="K384" s="30" t="s">
        <v>362</v>
      </c>
      <c r="L384" s="72">
        <v>3</v>
      </c>
      <c r="M384" s="73">
        <v>2</v>
      </c>
      <c r="N384" s="73">
        <v>4</v>
      </c>
      <c r="O384" s="73">
        <v>1</v>
      </c>
      <c r="P384" s="694">
        <v>324</v>
      </c>
      <c r="Q384" s="695" t="s">
        <v>47</v>
      </c>
      <c r="R384" s="419">
        <v>43</v>
      </c>
      <c r="S384" s="816"/>
      <c r="T384" s="816">
        <v>1028</v>
      </c>
      <c r="U384" s="969"/>
      <c r="V384" s="750">
        <v>5000</v>
      </c>
      <c r="W384" s="969"/>
      <c r="X384" s="750">
        <v>5000</v>
      </c>
      <c r="Y384" s="750">
        <v>5000</v>
      </c>
    </row>
    <row r="385" spans="2:29" ht="15" customHeight="1" x14ac:dyDescent="0.25">
      <c r="B385" s="95" t="s">
        <v>105</v>
      </c>
      <c r="C385" s="7" t="s">
        <v>5</v>
      </c>
      <c r="D385" s="11" t="s">
        <v>351</v>
      </c>
      <c r="E385" s="8" t="s">
        <v>6</v>
      </c>
      <c r="F385" s="13"/>
      <c r="G385" s="13"/>
      <c r="H385" s="9" t="s">
        <v>41</v>
      </c>
      <c r="I385" s="13" t="s">
        <v>46</v>
      </c>
      <c r="J385" s="71" t="s">
        <v>10</v>
      </c>
      <c r="K385" s="30" t="s">
        <v>362</v>
      </c>
      <c r="L385" s="72">
        <v>3</v>
      </c>
      <c r="M385" s="73">
        <v>2</v>
      </c>
      <c r="N385" s="73">
        <v>9</v>
      </c>
      <c r="O385" s="73">
        <v>1</v>
      </c>
      <c r="P385" s="694">
        <v>329</v>
      </c>
      <c r="Q385" s="695" t="s">
        <v>39</v>
      </c>
      <c r="R385" s="419">
        <v>43</v>
      </c>
      <c r="S385" s="937"/>
      <c r="T385" s="937"/>
      <c r="U385" s="970"/>
      <c r="V385" s="750">
        <v>20000</v>
      </c>
      <c r="W385" s="969"/>
      <c r="X385" s="750">
        <v>20000</v>
      </c>
      <c r="Y385" s="750">
        <v>20000</v>
      </c>
    </row>
    <row r="386" spans="2:29" ht="15" customHeight="1" x14ac:dyDescent="0.25">
      <c r="B386" s="95" t="s">
        <v>105</v>
      </c>
      <c r="C386" s="7" t="s">
        <v>5</v>
      </c>
      <c r="D386" s="11" t="s">
        <v>351</v>
      </c>
      <c r="E386" s="8" t="s">
        <v>6</v>
      </c>
      <c r="F386" s="13"/>
      <c r="G386" s="13"/>
      <c r="H386" s="9" t="s">
        <v>41</v>
      </c>
      <c r="I386" s="13" t="s">
        <v>46</v>
      </c>
      <c r="J386" s="71" t="s">
        <v>10</v>
      </c>
      <c r="K386" s="30" t="s">
        <v>362</v>
      </c>
      <c r="L386" s="72">
        <v>3</v>
      </c>
      <c r="M386" s="73">
        <v>6</v>
      </c>
      <c r="N386" s="73">
        <v>6</v>
      </c>
      <c r="O386" s="73">
        <v>2</v>
      </c>
      <c r="P386" s="694">
        <v>366</v>
      </c>
      <c r="Q386" s="695" t="s">
        <v>363</v>
      </c>
      <c r="R386" s="419">
        <v>43</v>
      </c>
      <c r="S386" s="816">
        <v>1000000</v>
      </c>
      <c r="T386" s="816">
        <v>0</v>
      </c>
      <c r="U386" s="969">
        <v>1000000</v>
      </c>
      <c r="V386" s="750">
        <v>1000000</v>
      </c>
      <c r="W386" s="969">
        <v>1000000</v>
      </c>
      <c r="X386" s="750">
        <v>1000000</v>
      </c>
      <c r="Y386" s="750">
        <v>1000000</v>
      </c>
    </row>
    <row r="387" spans="2:29" ht="25.5" x14ac:dyDescent="0.25">
      <c r="B387" s="95" t="s">
        <v>105</v>
      </c>
      <c r="C387" s="7" t="s">
        <v>5</v>
      </c>
      <c r="D387" s="11" t="s">
        <v>351</v>
      </c>
      <c r="E387" s="8" t="s">
        <v>6</v>
      </c>
      <c r="F387" s="13" t="s">
        <v>7</v>
      </c>
      <c r="G387" s="13" t="s">
        <v>8</v>
      </c>
      <c r="H387" s="9" t="s">
        <v>41</v>
      </c>
      <c r="I387" s="13" t="s">
        <v>46</v>
      </c>
      <c r="J387" s="83" t="s">
        <v>10</v>
      </c>
      <c r="K387" s="76" t="s">
        <v>362</v>
      </c>
      <c r="L387" s="76"/>
      <c r="M387" s="77"/>
      <c r="N387" s="77"/>
      <c r="O387" s="77"/>
      <c r="P387" s="78"/>
      <c r="Q387" s="79" t="s">
        <v>280</v>
      </c>
      <c r="R387" s="139">
        <v>12</v>
      </c>
      <c r="S387" s="927">
        <f t="shared" ref="S387:U387" si="88">SUM(S388:S392)</f>
        <v>0</v>
      </c>
      <c r="T387" s="927">
        <f t="shared" si="88"/>
        <v>0</v>
      </c>
      <c r="U387" s="1020">
        <f t="shared" si="88"/>
        <v>0</v>
      </c>
      <c r="V387" s="927">
        <f>SUM(V388:V392)</f>
        <v>832033</v>
      </c>
      <c r="W387" s="927">
        <f t="shared" ref="W387:Y387" si="89">SUM(W388:W392)</f>
        <v>0</v>
      </c>
      <c r="X387" s="927">
        <f>SUM(X388:X392)</f>
        <v>64500</v>
      </c>
      <c r="Y387" s="691">
        <f t="shared" si="89"/>
        <v>64500</v>
      </c>
    </row>
    <row r="388" spans="2:29" ht="15" customHeight="1" x14ac:dyDescent="0.25">
      <c r="B388" s="95" t="s">
        <v>105</v>
      </c>
      <c r="C388" s="7" t="s">
        <v>5</v>
      </c>
      <c r="D388" s="11" t="s">
        <v>351</v>
      </c>
      <c r="E388" s="8" t="s">
        <v>6</v>
      </c>
      <c r="F388" s="13"/>
      <c r="G388" s="13"/>
      <c r="H388" s="9" t="s">
        <v>41</v>
      </c>
      <c r="I388" s="13" t="s">
        <v>46</v>
      </c>
      <c r="J388" s="71" t="s">
        <v>10</v>
      </c>
      <c r="K388" s="30" t="s">
        <v>362</v>
      </c>
      <c r="L388" s="651">
        <v>3</v>
      </c>
      <c r="M388" s="659">
        <v>2</v>
      </c>
      <c r="N388" s="659">
        <v>3</v>
      </c>
      <c r="O388" s="660">
        <v>2</v>
      </c>
      <c r="P388" s="660">
        <v>323</v>
      </c>
      <c r="Q388" s="741" t="s">
        <v>65</v>
      </c>
      <c r="R388" s="864">
        <v>12</v>
      </c>
      <c r="S388" s="816"/>
      <c r="T388" s="816"/>
      <c r="U388" s="969"/>
      <c r="V388" s="750">
        <v>30000</v>
      </c>
      <c r="W388" s="969"/>
      <c r="X388" s="750">
        <v>22500</v>
      </c>
      <c r="Y388" s="750">
        <v>22500</v>
      </c>
    </row>
    <row r="389" spans="2:29" ht="15" customHeight="1" x14ac:dyDescent="0.25">
      <c r="B389" s="95" t="s">
        <v>105</v>
      </c>
      <c r="C389" s="7" t="s">
        <v>5</v>
      </c>
      <c r="D389" s="11" t="s">
        <v>351</v>
      </c>
      <c r="E389" s="8" t="s">
        <v>6</v>
      </c>
      <c r="F389" s="13"/>
      <c r="G389" s="13"/>
      <c r="H389" s="9" t="s">
        <v>41</v>
      </c>
      <c r="I389" s="13" t="s">
        <v>46</v>
      </c>
      <c r="J389" s="71" t="s">
        <v>10</v>
      </c>
      <c r="K389" s="30" t="s">
        <v>362</v>
      </c>
      <c r="L389" s="30">
        <v>3</v>
      </c>
      <c r="M389" s="636">
        <v>2</v>
      </c>
      <c r="N389" s="636">
        <v>3</v>
      </c>
      <c r="O389" s="637">
        <v>7</v>
      </c>
      <c r="P389" s="637">
        <v>323</v>
      </c>
      <c r="Q389" s="70" t="s">
        <v>30</v>
      </c>
      <c r="R389" s="864">
        <v>12</v>
      </c>
      <c r="S389" s="816"/>
      <c r="T389" s="816"/>
      <c r="U389" s="969"/>
      <c r="V389" s="750">
        <v>150000</v>
      </c>
      <c r="W389" s="969"/>
      <c r="X389" s="750">
        <v>7500</v>
      </c>
      <c r="Y389" s="750">
        <v>7500</v>
      </c>
    </row>
    <row r="390" spans="2:29" ht="15" customHeight="1" x14ac:dyDescent="0.25">
      <c r="B390" s="95" t="s">
        <v>105</v>
      </c>
      <c r="C390" s="7" t="s">
        <v>5</v>
      </c>
      <c r="D390" s="11" t="s">
        <v>351</v>
      </c>
      <c r="E390" s="8" t="s">
        <v>6</v>
      </c>
      <c r="F390" s="13"/>
      <c r="G390" s="13"/>
      <c r="H390" s="9" t="s">
        <v>41</v>
      </c>
      <c r="I390" s="13" t="s">
        <v>46</v>
      </c>
      <c r="J390" s="71" t="s">
        <v>10</v>
      </c>
      <c r="K390" s="30" t="s">
        <v>362</v>
      </c>
      <c r="L390" s="30">
        <v>3</v>
      </c>
      <c r="M390" s="636">
        <v>2</v>
      </c>
      <c r="N390" s="636">
        <v>3</v>
      </c>
      <c r="O390" s="637">
        <v>8</v>
      </c>
      <c r="P390" s="637">
        <v>323</v>
      </c>
      <c r="Q390" s="661" t="s">
        <v>356</v>
      </c>
      <c r="R390" s="864">
        <v>12</v>
      </c>
      <c r="S390" s="816"/>
      <c r="T390" s="816"/>
      <c r="U390" s="969"/>
      <c r="V390" s="750">
        <v>251533</v>
      </c>
      <c r="W390" s="969"/>
      <c r="X390" s="750">
        <v>3000</v>
      </c>
      <c r="Y390" s="750">
        <v>3000</v>
      </c>
    </row>
    <row r="391" spans="2:29" ht="15" customHeight="1" x14ac:dyDescent="0.25">
      <c r="B391" s="95" t="s">
        <v>105</v>
      </c>
      <c r="C391" s="7" t="s">
        <v>5</v>
      </c>
      <c r="D391" s="11" t="s">
        <v>351</v>
      </c>
      <c r="E391" s="8" t="s">
        <v>6</v>
      </c>
      <c r="F391" s="13"/>
      <c r="G391" s="13"/>
      <c r="H391" s="9" t="s">
        <v>41</v>
      </c>
      <c r="I391" s="13" t="s">
        <v>46</v>
      </c>
      <c r="J391" s="71" t="s">
        <v>10</v>
      </c>
      <c r="K391" s="30" t="s">
        <v>362</v>
      </c>
      <c r="L391" s="30">
        <v>3</v>
      </c>
      <c r="M391" s="636">
        <v>2</v>
      </c>
      <c r="N391" s="636">
        <v>9</v>
      </c>
      <c r="O391" s="637">
        <v>1</v>
      </c>
      <c r="P391" s="637">
        <v>329</v>
      </c>
      <c r="Q391" s="661" t="s">
        <v>39</v>
      </c>
      <c r="R391" s="864">
        <v>12</v>
      </c>
      <c r="S391" s="816"/>
      <c r="T391" s="816"/>
      <c r="U391" s="969"/>
      <c r="V391" s="750">
        <v>25500</v>
      </c>
      <c r="W391" s="969"/>
      <c r="X391" s="750">
        <v>25500</v>
      </c>
      <c r="Y391" s="750">
        <v>25500</v>
      </c>
    </row>
    <row r="392" spans="2:29" ht="15" customHeight="1" x14ac:dyDescent="0.25">
      <c r="B392" s="95" t="s">
        <v>105</v>
      </c>
      <c r="C392" s="7" t="s">
        <v>5</v>
      </c>
      <c r="D392" s="11" t="s">
        <v>351</v>
      </c>
      <c r="E392" s="8" t="s">
        <v>6</v>
      </c>
      <c r="F392" s="13"/>
      <c r="G392" s="13"/>
      <c r="H392" s="9" t="s">
        <v>41</v>
      </c>
      <c r="I392" s="13" t="s">
        <v>46</v>
      </c>
      <c r="J392" s="71" t="s">
        <v>10</v>
      </c>
      <c r="K392" s="30" t="s">
        <v>362</v>
      </c>
      <c r="L392" s="30">
        <v>4</v>
      </c>
      <c r="M392" s="636">
        <v>2</v>
      </c>
      <c r="N392" s="636">
        <v>6</v>
      </c>
      <c r="O392" s="637">
        <v>2</v>
      </c>
      <c r="P392" s="637">
        <v>426</v>
      </c>
      <c r="Q392" s="661" t="s">
        <v>73</v>
      </c>
      <c r="R392" s="864">
        <v>12</v>
      </c>
      <c r="S392" s="978"/>
      <c r="T392" s="978"/>
      <c r="U392" s="1023"/>
      <c r="V392" s="979">
        <f>375000</f>
        <v>375000</v>
      </c>
      <c r="W392" s="969"/>
      <c r="X392" s="750">
        <v>6000</v>
      </c>
      <c r="Y392" s="750">
        <v>6000</v>
      </c>
    </row>
    <row r="393" spans="2:29" ht="25.5" x14ac:dyDescent="0.25">
      <c r="B393" s="95" t="s">
        <v>105</v>
      </c>
      <c r="C393" s="7" t="s">
        <v>5</v>
      </c>
      <c r="D393" s="11" t="s">
        <v>351</v>
      </c>
      <c r="E393" s="8" t="s">
        <v>6</v>
      </c>
      <c r="F393" s="13" t="s">
        <v>7</v>
      </c>
      <c r="G393" s="13" t="s">
        <v>8</v>
      </c>
      <c r="H393" s="9" t="s">
        <v>41</v>
      </c>
      <c r="I393" s="13" t="s">
        <v>46</v>
      </c>
      <c r="J393" s="83" t="s">
        <v>10</v>
      </c>
      <c r="K393" s="76" t="s">
        <v>362</v>
      </c>
      <c r="L393" s="76"/>
      <c r="M393" s="77"/>
      <c r="N393" s="77"/>
      <c r="O393" s="77"/>
      <c r="P393" s="78"/>
      <c r="Q393" s="79" t="s">
        <v>280</v>
      </c>
      <c r="R393" s="797">
        <v>563</v>
      </c>
      <c r="S393" s="927">
        <f>SUM(S394:S398)</f>
        <v>0</v>
      </c>
      <c r="T393" s="927">
        <f t="shared" ref="T393:Y393" si="90">SUM(T394:T398)</f>
        <v>0</v>
      </c>
      <c r="U393" s="1020">
        <f t="shared" si="90"/>
        <v>0</v>
      </c>
      <c r="V393" s="927">
        <f>SUM(V394:V398)</f>
        <v>4714855</v>
      </c>
      <c r="W393" s="1044">
        <f t="shared" si="90"/>
        <v>0</v>
      </c>
      <c r="X393" s="927">
        <f t="shared" si="90"/>
        <v>365500</v>
      </c>
      <c r="Y393" s="691">
        <f t="shared" si="90"/>
        <v>365500</v>
      </c>
    </row>
    <row r="394" spans="2:29" ht="15" customHeight="1" x14ac:dyDescent="0.25">
      <c r="B394" s="95" t="s">
        <v>105</v>
      </c>
      <c r="C394" s="7" t="s">
        <v>5</v>
      </c>
      <c r="D394" s="11" t="s">
        <v>351</v>
      </c>
      <c r="E394" s="8" t="s">
        <v>6</v>
      </c>
      <c r="F394" s="13"/>
      <c r="G394" s="13"/>
      <c r="H394" s="9" t="s">
        <v>41</v>
      </c>
      <c r="I394" s="13" t="s">
        <v>46</v>
      </c>
      <c r="J394" s="71" t="s">
        <v>10</v>
      </c>
      <c r="K394" s="30" t="s">
        <v>362</v>
      </c>
      <c r="L394" s="651">
        <v>3</v>
      </c>
      <c r="M394" s="659">
        <v>2</v>
      </c>
      <c r="N394" s="659">
        <v>3</v>
      </c>
      <c r="O394" s="660">
        <v>2</v>
      </c>
      <c r="P394" s="660">
        <v>323</v>
      </c>
      <c r="Q394" s="741" t="s">
        <v>65</v>
      </c>
      <c r="R394" s="865">
        <v>563</v>
      </c>
      <c r="S394" s="816"/>
      <c r="T394" s="816"/>
      <c r="U394" s="969"/>
      <c r="V394" s="816">
        <v>170000</v>
      </c>
      <c r="W394" s="969"/>
      <c r="X394" s="750">
        <v>127500</v>
      </c>
      <c r="Y394" s="750">
        <v>127500</v>
      </c>
      <c r="AA394" s="728"/>
      <c r="AB394" s="728"/>
      <c r="AC394" s="728"/>
    </row>
    <row r="395" spans="2:29" ht="15" customHeight="1" x14ac:dyDescent="0.25">
      <c r="B395" s="95" t="s">
        <v>105</v>
      </c>
      <c r="C395" s="7" t="s">
        <v>5</v>
      </c>
      <c r="D395" s="11" t="s">
        <v>351</v>
      </c>
      <c r="E395" s="8" t="s">
        <v>6</v>
      </c>
      <c r="F395" s="13"/>
      <c r="G395" s="13"/>
      <c r="H395" s="9" t="s">
        <v>41</v>
      </c>
      <c r="I395" s="13" t="s">
        <v>46</v>
      </c>
      <c r="J395" s="71" t="s">
        <v>10</v>
      </c>
      <c r="K395" s="30" t="s">
        <v>362</v>
      </c>
      <c r="L395" s="30">
        <v>3</v>
      </c>
      <c r="M395" s="636">
        <v>2</v>
      </c>
      <c r="N395" s="636">
        <v>3</v>
      </c>
      <c r="O395" s="637">
        <v>7</v>
      </c>
      <c r="P395" s="637">
        <v>323</v>
      </c>
      <c r="Q395" s="70" t="s">
        <v>30</v>
      </c>
      <c r="R395" s="865">
        <v>563</v>
      </c>
      <c r="S395" s="816"/>
      <c r="T395" s="816"/>
      <c r="U395" s="969"/>
      <c r="V395" s="816">
        <v>850000</v>
      </c>
      <c r="W395" s="969"/>
      <c r="X395" s="750">
        <v>42500</v>
      </c>
      <c r="Y395" s="750">
        <v>42500</v>
      </c>
      <c r="AA395" s="728"/>
      <c r="AB395" s="728"/>
      <c r="AC395" s="728"/>
    </row>
    <row r="396" spans="2:29" ht="15" customHeight="1" x14ac:dyDescent="0.25">
      <c r="B396" s="95" t="s">
        <v>105</v>
      </c>
      <c r="C396" s="7" t="s">
        <v>5</v>
      </c>
      <c r="D396" s="11" t="s">
        <v>351</v>
      </c>
      <c r="E396" s="8" t="s">
        <v>6</v>
      </c>
      <c r="F396" s="13"/>
      <c r="G396" s="13"/>
      <c r="H396" s="9" t="s">
        <v>41</v>
      </c>
      <c r="I396" s="13" t="s">
        <v>46</v>
      </c>
      <c r="J396" s="71" t="s">
        <v>10</v>
      </c>
      <c r="K396" s="30" t="s">
        <v>362</v>
      </c>
      <c r="L396" s="30">
        <v>3</v>
      </c>
      <c r="M396" s="636">
        <v>2</v>
      </c>
      <c r="N396" s="636">
        <v>3</v>
      </c>
      <c r="O396" s="637">
        <v>8</v>
      </c>
      <c r="P396" s="637">
        <v>323</v>
      </c>
      <c r="Q396" s="661" t="s">
        <v>356</v>
      </c>
      <c r="R396" s="865">
        <v>563</v>
      </c>
      <c r="S396" s="816"/>
      <c r="T396" s="816"/>
      <c r="U396" s="969"/>
      <c r="V396" s="816">
        <v>1425355</v>
      </c>
      <c r="W396" s="969"/>
      <c r="X396" s="750">
        <v>17000</v>
      </c>
      <c r="Y396" s="750">
        <v>17000</v>
      </c>
    </row>
    <row r="397" spans="2:29" ht="15" customHeight="1" x14ac:dyDescent="0.25">
      <c r="B397" s="95" t="s">
        <v>105</v>
      </c>
      <c r="C397" s="7" t="s">
        <v>5</v>
      </c>
      <c r="D397" s="11" t="s">
        <v>351</v>
      </c>
      <c r="E397" s="8" t="s">
        <v>6</v>
      </c>
      <c r="F397" s="13"/>
      <c r="G397" s="13"/>
      <c r="H397" s="9" t="s">
        <v>41</v>
      </c>
      <c r="I397" s="13" t="s">
        <v>46</v>
      </c>
      <c r="J397" s="71" t="s">
        <v>10</v>
      </c>
      <c r="K397" s="30" t="s">
        <v>362</v>
      </c>
      <c r="L397" s="30">
        <v>3</v>
      </c>
      <c r="M397" s="636">
        <v>2</v>
      </c>
      <c r="N397" s="636">
        <v>9</v>
      </c>
      <c r="O397" s="637">
        <v>1</v>
      </c>
      <c r="P397" s="637">
        <v>329</v>
      </c>
      <c r="Q397" s="661" t="s">
        <v>39</v>
      </c>
      <c r="R397" s="865">
        <v>563</v>
      </c>
      <c r="S397" s="816"/>
      <c r="T397" s="816"/>
      <c r="U397" s="969"/>
      <c r="V397" s="816">
        <v>144500</v>
      </c>
      <c r="W397" s="969"/>
      <c r="X397" s="750">
        <v>144500</v>
      </c>
      <c r="Y397" s="750">
        <v>144500</v>
      </c>
    </row>
    <row r="398" spans="2:29" ht="15" customHeight="1" x14ac:dyDescent="0.25">
      <c r="B398" s="95" t="s">
        <v>105</v>
      </c>
      <c r="C398" s="7" t="s">
        <v>5</v>
      </c>
      <c r="D398" s="11" t="s">
        <v>351</v>
      </c>
      <c r="E398" s="8" t="s">
        <v>6</v>
      </c>
      <c r="F398" s="13"/>
      <c r="G398" s="13"/>
      <c r="H398" s="9" t="s">
        <v>41</v>
      </c>
      <c r="I398" s="13" t="s">
        <v>46</v>
      </c>
      <c r="J398" s="71" t="s">
        <v>10</v>
      </c>
      <c r="K398" s="30" t="s">
        <v>362</v>
      </c>
      <c r="L398" s="30">
        <v>4</v>
      </c>
      <c r="M398" s="636">
        <v>2</v>
      </c>
      <c r="N398" s="636">
        <v>6</v>
      </c>
      <c r="O398" s="637">
        <v>2</v>
      </c>
      <c r="P398" s="637">
        <v>426</v>
      </c>
      <c r="Q398" s="661" t="s">
        <v>73</v>
      </c>
      <c r="R398" s="865">
        <v>563</v>
      </c>
      <c r="S398" s="816"/>
      <c r="T398" s="816"/>
      <c r="U398" s="969"/>
      <c r="V398" s="816">
        <v>2125000</v>
      </c>
      <c r="W398" s="969"/>
      <c r="X398" s="750">
        <v>34000</v>
      </c>
      <c r="Y398" s="750">
        <v>34000</v>
      </c>
      <c r="AA398" s="728"/>
      <c r="AB398" s="728"/>
      <c r="AC398" s="728"/>
    </row>
    <row r="399" spans="2:29" ht="15" hidden="1" customHeight="1" x14ac:dyDescent="0.25">
      <c r="B399" s="95"/>
      <c r="C399" s="7"/>
      <c r="D399" s="11"/>
      <c r="E399" s="8"/>
      <c r="F399" s="13"/>
      <c r="G399" s="13"/>
      <c r="H399" s="9"/>
      <c r="I399" s="13"/>
      <c r="J399" s="1088"/>
      <c r="K399" s="697"/>
      <c r="L399" s="1089"/>
      <c r="M399" s="1089"/>
      <c r="N399" s="1089"/>
      <c r="O399" s="1089"/>
      <c r="P399" s="697"/>
      <c r="Q399" s="1090"/>
      <c r="R399" s="822"/>
      <c r="S399" s="1091"/>
      <c r="T399" s="1091"/>
      <c r="U399" s="1092"/>
      <c r="V399" s="1093"/>
      <c r="W399" s="1092"/>
      <c r="X399" s="1093"/>
      <c r="Y399" s="1093"/>
    </row>
    <row r="400" spans="2:29" ht="15" hidden="1" customHeight="1" x14ac:dyDescent="0.25">
      <c r="B400" s="454"/>
      <c r="C400" s="7"/>
      <c r="D400" s="13"/>
      <c r="E400" s="8"/>
      <c r="F400" s="13"/>
      <c r="G400" s="13"/>
      <c r="H400" s="9"/>
      <c r="I400" s="13"/>
      <c r="J400" s="823"/>
      <c r="K400" s="697"/>
      <c r="L400" s="697"/>
      <c r="M400" s="697"/>
      <c r="N400" s="697"/>
      <c r="O400" s="697"/>
      <c r="P400" s="697"/>
      <c r="Q400" s="821"/>
      <c r="R400" s="824"/>
      <c r="S400" s="932"/>
      <c r="T400" s="932"/>
      <c r="U400" s="1034"/>
      <c r="V400" s="932"/>
      <c r="W400" s="1034"/>
      <c r="X400" s="932"/>
      <c r="Y400" s="932"/>
    </row>
    <row r="401" spans="2:25" ht="25.5" hidden="1" customHeight="1" x14ac:dyDescent="0.25">
      <c r="B401" s="171" t="s">
        <v>105</v>
      </c>
      <c r="C401" s="171" t="s">
        <v>275</v>
      </c>
      <c r="D401" s="135"/>
      <c r="E401" s="97" t="s">
        <v>6</v>
      </c>
      <c r="F401" s="97" t="s">
        <v>7</v>
      </c>
      <c r="G401" s="97" t="s">
        <v>8</v>
      </c>
      <c r="H401" s="136"/>
      <c r="I401" s="99"/>
      <c r="J401" s="711"/>
      <c r="K401" s="712"/>
      <c r="L401" s="713" t="s">
        <v>49</v>
      </c>
      <c r="M401" s="714"/>
      <c r="N401" s="714"/>
      <c r="O401" s="714"/>
      <c r="P401" s="714"/>
      <c r="Q401" s="715" t="s">
        <v>272</v>
      </c>
      <c r="R401" s="716"/>
      <c r="S401" s="710">
        <f>S415+S450+S464+S476+S459+S487+S492</f>
        <v>13985500</v>
      </c>
      <c r="T401" s="710">
        <f>T415+T450+T464+T476+T459+T487+T492</f>
        <v>4150356</v>
      </c>
      <c r="U401" s="1035">
        <f t="shared" ref="U401:Y401" si="91">U415+U450+U464+U476+U459+U487+U492</f>
        <v>13228500</v>
      </c>
      <c r="V401" s="710">
        <f t="shared" si="91"/>
        <v>12922000</v>
      </c>
      <c r="W401" s="1035">
        <f t="shared" si="91"/>
        <v>12122000</v>
      </c>
      <c r="X401" s="710">
        <f t="shared" si="91"/>
        <v>10809500</v>
      </c>
      <c r="Y401" s="710">
        <f t="shared" si="91"/>
        <v>10759500</v>
      </c>
    </row>
    <row r="402" spans="2:25" ht="15" hidden="1" customHeight="1" x14ac:dyDescent="0.25">
      <c r="B402" s="95"/>
      <c r="C402" s="454" t="s">
        <v>275</v>
      </c>
      <c r="D402" s="135"/>
      <c r="E402" s="97" t="s">
        <v>6</v>
      </c>
      <c r="F402" s="97" t="s">
        <v>7</v>
      </c>
      <c r="G402" s="97" t="s">
        <v>8</v>
      </c>
      <c r="H402" s="136"/>
      <c r="I402" s="99"/>
      <c r="J402" s="137"/>
      <c r="K402" s="105"/>
      <c r="L402" s="106" t="s">
        <v>49</v>
      </c>
      <c r="M402" s="107"/>
      <c r="N402" s="107"/>
      <c r="O402" s="107"/>
      <c r="P402" s="107"/>
      <c r="Q402" s="138" t="s">
        <v>93</v>
      </c>
      <c r="R402" s="118">
        <v>11</v>
      </c>
      <c r="S402" s="710">
        <f>S415+S450+S464</f>
        <v>5129500</v>
      </c>
      <c r="T402" s="710">
        <f t="shared" ref="T402:Y402" si="92">T415+T450+T464</f>
        <v>2439920</v>
      </c>
      <c r="U402" s="1035">
        <f t="shared" si="92"/>
        <v>5424500</v>
      </c>
      <c r="V402" s="710">
        <f t="shared" si="92"/>
        <v>4992000</v>
      </c>
      <c r="W402" s="1035">
        <f t="shared" si="92"/>
        <v>5654500</v>
      </c>
      <c r="X402" s="710">
        <f t="shared" si="92"/>
        <v>6004500</v>
      </c>
      <c r="Y402" s="710">
        <f t="shared" si="92"/>
        <v>7254500</v>
      </c>
    </row>
    <row r="403" spans="2:25" ht="15" hidden="1" customHeight="1" x14ac:dyDescent="0.25">
      <c r="B403" s="95"/>
      <c r="C403" s="454" t="s">
        <v>275</v>
      </c>
      <c r="D403" s="135"/>
      <c r="E403" s="97" t="s">
        <v>6</v>
      </c>
      <c r="F403" s="97" t="s">
        <v>7</v>
      </c>
      <c r="G403" s="97" t="s">
        <v>8</v>
      </c>
      <c r="H403" s="136"/>
      <c r="I403" s="99"/>
      <c r="J403" s="137"/>
      <c r="K403" s="105"/>
      <c r="L403" s="106" t="s">
        <v>49</v>
      </c>
      <c r="M403" s="107"/>
      <c r="N403" s="107"/>
      <c r="O403" s="107"/>
      <c r="P403" s="107"/>
      <c r="Q403" s="138" t="s">
        <v>94</v>
      </c>
      <c r="R403" s="139">
        <v>12</v>
      </c>
      <c r="S403" s="933">
        <f t="shared" ref="S403" si="93">S487</f>
        <v>178000</v>
      </c>
      <c r="T403" s="933">
        <f t="shared" ref="T403:Y403" si="94">T487</f>
        <v>32075</v>
      </c>
      <c r="U403" s="1036">
        <f t="shared" si="94"/>
        <v>205500</v>
      </c>
      <c r="V403" s="933">
        <f t="shared" si="94"/>
        <v>315000</v>
      </c>
      <c r="W403" s="1036">
        <f t="shared" si="94"/>
        <v>44000</v>
      </c>
      <c r="X403" s="933">
        <f t="shared" si="94"/>
        <v>0</v>
      </c>
      <c r="Y403" s="933">
        <f t="shared" si="94"/>
        <v>0</v>
      </c>
    </row>
    <row r="404" spans="2:25" ht="15" hidden="1" customHeight="1" x14ac:dyDescent="0.25">
      <c r="B404" s="95"/>
      <c r="C404" s="454" t="s">
        <v>275</v>
      </c>
      <c r="D404" s="135"/>
      <c r="E404" s="97" t="s">
        <v>6</v>
      </c>
      <c r="F404" s="97" t="s">
        <v>7</v>
      </c>
      <c r="G404" s="97" t="s">
        <v>8</v>
      </c>
      <c r="H404" s="136"/>
      <c r="I404" s="99"/>
      <c r="J404" s="137"/>
      <c r="K404" s="105"/>
      <c r="L404" s="106" t="s">
        <v>49</v>
      </c>
      <c r="M404" s="107"/>
      <c r="N404" s="107"/>
      <c r="O404" s="107"/>
      <c r="P404" s="107"/>
      <c r="Q404" s="138" t="s">
        <v>95</v>
      </c>
      <c r="R404" s="120">
        <v>13</v>
      </c>
      <c r="S404" s="933">
        <v>0</v>
      </c>
      <c r="T404" s="933">
        <v>0</v>
      </c>
      <c r="U404" s="1036">
        <v>0</v>
      </c>
      <c r="V404" s="933">
        <v>0</v>
      </c>
      <c r="W404" s="1036">
        <v>0</v>
      </c>
      <c r="X404" s="933">
        <v>0</v>
      </c>
      <c r="Y404" s="933">
        <v>0</v>
      </c>
    </row>
    <row r="405" spans="2:25" ht="15" hidden="1" customHeight="1" x14ac:dyDescent="0.25">
      <c r="B405" s="95"/>
      <c r="C405" s="454" t="s">
        <v>275</v>
      </c>
      <c r="D405" s="135"/>
      <c r="E405" s="97" t="s">
        <v>6</v>
      </c>
      <c r="F405" s="97" t="s">
        <v>7</v>
      </c>
      <c r="G405" s="97" t="s">
        <v>8</v>
      </c>
      <c r="H405" s="136"/>
      <c r="I405" s="99"/>
      <c r="J405" s="137"/>
      <c r="K405" s="101"/>
      <c r="L405" s="102" t="s">
        <v>49</v>
      </c>
      <c r="M405" s="103"/>
      <c r="N405" s="103"/>
      <c r="O405" s="103"/>
      <c r="P405" s="103"/>
      <c r="Q405" s="138" t="s">
        <v>99</v>
      </c>
      <c r="R405" s="140">
        <v>43</v>
      </c>
      <c r="S405" s="710">
        <f>S476+S459</f>
        <v>7810000</v>
      </c>
      <c r="T405" s="710">
        <f t="shared" ref="T405:Y405" si="95">T476+T459</f>
        <v>1664050</v>
      </c>
      <c r="U405" s="1035">
        <f t="shared" si="95"/>
        <v>6760000</v>
      </c>
      <c r="V405" s="710">
        <f t="shared" si="95"/>
        <v>5985000</v>
      </c>
      <c r="W405" s="1035">
        <f t="shared" si="95"/>
        <v>6310000</v>
      </c>
      <c r="X405" s="710">
        <f t="shared" si="95"/>
        <v>4805000</v>
      </c>
      <c r="Y405" s="710">
        <f t="shared" si="95"/>
        <v>3505000</v>
      </c>
    </row>
    <row r="406" spans="2:25" ht="15" hidden="1" customHeight="1" x14ac:dyDescent="0.25">
      <c r="B406" s="95"/>
      <c r="C406" s="454" t="s">
        <v>275</v>
      </c>
      <c r="D406" s="135"/>
      <c r="E406" s="97" t="s">
        <v>6</v>
      </c>
      <c r="F406" s="97" t="s">
        <v>7</v>
      </c>
      <c r="G406" s="97" t="s">
        <v>8</v>
      </c>
      <c r="H406" s="136"/>
      <c r="I406" s="99"/>
      <c r="J406" s="137"/>
      <c r="K406" s="105"/>
      <c r="L406" s="106" t="s">
        <v>49</v>
      </c>
      <c r="M406" s="107"/>
      <c r="N406" s="107"/>
      <c r="O406" s="107"/>
      <c r="P406" s="107"/>
      <c r="Q406" s="138" t="s">
        <v>100</v>
      </c>
      <c r="R406" s="141">
        <v>51</v>
      </c>
      <c r="S406" s="933">
        <f>S492</f>
        <v>868000</v>
      </c>
      <c r="T406" s="933">
        <f t="shared" ref="T406:Y406" si="96">T492</f>
        <v>14311</v>
      </c>
      <c r="U406" s="1036">
        <f t="shared" si="96"/>
        <v>838500</v>
      </c>
      <c r="V406" s="933">
        <f t="shared" si="96"/>
        <v>1630000</v>
      </c>
      <c r="W406" s="1036">
        <f t="shared" si="96"/>
        <v>113500</v>
      </c>
      <c r="X406" s="933">
        <f t="shared" si="96"/>
        <v>0</v>
      </c>
      <c r="Y406" s="933">
        <f t="shared" si="96"/>
        <v>0</v>
      </c>
    </row>
    <row r="407" spans="2:25" ht="15" hidden="1" customHeight="1" x14ac:dyDescent="0.25">
      <c r="B407" s="95"/>
      <c r="C407" s="454" t="s">
        <v>275</v>
      </c>
      <c r="D407" s="135"/>
      <c r="E407" s="97" t="s">
        <v>6</v>
      </c>
      <c r="F407" s="97" t="s">
        <v>7</v>
      </c>
      <c r="G407" s="97" t="s">
        <v>8</v>
      </c>
      <c r="H407" s="136"/>
      <c r="I407" s="99"/>
      <c r="J407" s="137"/>
      <c r="K407" s="105"/>
      <c r="L407" s="106" t="s">
        <v>49</v>
      </c>
      <c r="M407" s="107"/>
      <c r="N407" s="107"/>
      <c r="O407" s="107"/>
      <c r="P407" s="107"/>
      <c r="Q407" s="138" t="s">
        <v>101</v>
      </c>
      <c r="R407" s="142">
        <v>52</v>
      </c>
      <c r="S407" s="710">
        <v>0</v>
      </c>
      <c r="T407" s="710">
        <v>0</v>
      </c>
      <c r="U407" s="1035">
        <v>0</v>
      </c>
      <c r="V407" s="710">
        <v>0</v>
      </c>
      <c r="W407" s="1035">
        <v>0</v>
      </c>
      <c r="X407" s="710">
        <v>0</v>
      </c>
      <c r="Y407" s="710">
        <v>0</v>
      </c>
    </row>
    <row r="408" spans="2:25" ht="15" hidden="1" customHeight="1" x14ac:dyDescent="0.25">
      <c r="B408" s="95"/>
      <c r="C408" s="454" t="s">
        <v>275</v>
      </c>
      <c r="D408" s="135"/>
      <c r="E408" s="97" t="s">
        <v>6</v>
      </c>
      <c r="F408" s="97" t="s">
        <v>7</v>
      </c>
      <c r="G408" s="97" t="s">
        <v>8</v>
      </c>
      <c r="H408" s="136"/>
      <c r="I408" s="99"/>
      <c r="J408" s="137"/>
      <c r="K408" s="105"/>
      <c r="L408" s="106" t="s">
        <v>49</v>
      </c>
      <c r="M408" s="107"/>
      <c r="N408" s="107"/>
      <c r="O408" s="107"/>
      <c r="P408" s="107"/>
      <c r="Q408" s="108" t="s">
        <v>96</v>
      </c>
      <c r="R408" s="143">
        <v>83</v>
      </c>
      <c r="S408" s="933">
        <v>0</v>
      </c>
      <c r="T408" s="933">
        <v>0</v>
      </c>
      <c r="U408" s="1036">
        <v>0</v>
      </c>
      <c r="V408" s="933">
        <v>0</v>
      </c>
      <c r="W408" s="1036">
        <v>0</v>
      </c>
      <c r="X408" s="933">
        <v>0</v>
      </c>
      <c r="Y408" s="933">
        <v>0</v>
      </c>
    </row>
    <row r="409" spans="2:25" ht="24" hidden="1" x14ac:dyDescent="0.25">
      <c r="B409" s="95"/>
      <c r="C409" s="454" t="s">
        <v>275</v>
      </c>
      <c r="D409" s="135"/>
      <c r="E409" s="97" t="s">
        <v>6</v>
      </c>
      <c r="F409" s="97" t="s">
        <v>7</v>
      </c>
      <c r="G409" s="97" t="s">
        <v>8</v>
      </c>
      <c r="H409" s="136"/>
      <c r="I409" s="99"/>
      <c r="J409" s="137"/>
      <c r="K409" s="105"/>
      <c r="L409" s="106" t="s">
        <v>49</v>
      </c>
      <c r="M409" s="107"/>
      <c r="N409" s="107"/>
      <c r="O409" s="107"/>
      <c r="P409" s="107"/>
      <c r="Q409" s="108" t="s">
        <v>361</v>
      </c>
      <c r="R409" s="963">
        <v>564</v>
      </c>
      <c r="S409" s="933">
        <v>0</v>
      </c>
      <c r="T409" s="933">
        <v>0</v>
      </c>
      <c r="U409" s="1036">
        <v>0</v>
      </c>
      <c r="V409" s="933">
        <v>0</v>
      </c>
      <c r="W409" s="1036">
        <v>0</v>
      </c>
      <c r="X409" s="933">
        <f t="shared" ref="X409:Y409" si="97">X492</f>
        <v>0</v>
      </c>
      <c r="Y409" s="933">
        <f t="shared" si="97"/>
        <v>0</v>
      </c>
    </row>
    <row r="410" spans="2:25" ht="15" hidden="1" customHeight="1" x14ac:dyDescent="0.25">
      <c r="B410" s="95"/>
      <c r="C410" s="454" t="s">
        <v>275</v>
      </c>
      <c r="D410" s="144"/>
      <c r="E410" s="97" t="s">
        <v>6</v>
      </c>
      <c r="F410" s="97" t="s">
        <v>7</v>
      </c>
      <c r="G410" s="97" t="s">
        <v>8</v>
      </c>
      <c r="H410" s="145"/>
      <c r="I410" s="99"/>
      <c r="J410" s="146"/>
      <c r="K410" s="147"/>
      <c r="L410" s="148" t="s">
        <v>49</v>
      </c>
      <c r="M410" s="148"/>
      <c r="N410" s="148"/>
      <c r="O410" s="148"/>
      <c r="P410" s="148"/>
      <c r="Q410" s="149" t="s">
        <v>108</v>
      </c>
      <c r="R410" s="150"/>
      <c r="S410" s="470">
        <f>S402+S403+S404+S408</f>
        <v>5307500</v>
      </c>
      <c r="T410" s="470">
        <f t="shared" ref="T410:Y410" si="98">T402+T403+T404+T408</f>
        <v>2471995</v>
      </c>
      <c r="U410" s="1037">
        <f t="shared" si="98"/>
        <v>5630000</v>
      </c>
      <c r="V410" s="470">
        <f t="shared" si="98"/>
        <v>5307000</v>
      </c>
      <c r="W410" s="1037">
        <f t="shared" si="98"/>
        <v>5698500</v>
      </c>
      <c r="X410" s="470">
        <f t="shared" si="98"/>
        <v>6004500</v>
      </c>
      <c r="Y410" s="470">
        <f t="shared" si="98"/>
        <v>7254500</v>
      </c>
    </row>
    <row r="411" spans="2:25" ht="20.25" hidden="1" customHeight="1" x14ac:dyDescent="0.25">
      <c r="B411" s="114"/>
      <c r="C411" s="454" t="s">
        <v>275</v>
      </c>
      <c r="D411" s="144"/>
      <c r="E411" s="97" t="s">
        <v>6</v>
      </c>
      <c r="F411" s="97" t="s">
        <v>7</v>
      </c>
      <c r="G411" s="97" t="s">
        <v>8</v>
      </c>
      <c r="H411" s="145"/>
      <c r="I411" s="99"/>
      <c r="J411" s="151"/>
      <c r="K411" s="152"/>
      <c r="L411" s="153" t="s">
        <v>98</v>
      </c>
      <c r="M411" s="154"/>
      <c r="N411" s="154"/>
      <c r="O411" s="154"/>
      <c r="P411" s="154"/>
      <c r="Q411" s="155" t="s">
        <v>273</v>
      </c>
      <c r="R411" s="156"/>
      <c r="S411" s="471">
        <v>5307500</v>
      </c>
      <c r="T411" s="471"/>
      <c r="U411" s="1038">
        <v>5630000</v>
      </c>
      <c r="V411" s="471"/>
      <c r="W411" s="1038">
        <v>5698500</v>
      </c>
      <c r="X411" s="471"/>
      <c r="Y411" s="471"/>
    </row>
    <row r="412" spans="2:25" ht="15" hidden="1" customHeight="1" x14ac:dyDescent="0.25">
      <c r="B412" s="114"/>
      <c r="C412" s="454" t="s">
        <v>275</v>
      </c>
      <c r="D412" s="144"/>
      <c r="E412" s="97" t="s">
        <v>6</v>
      </c>
      <c r="F412" s="97" t="s">
        <v>7</v>
      </c>
      <c r="G412" s="97" t="s">
        <v>8</v>
      </c>
      <c r="H412" s="145"/>
      <c r="I412" s="99"/>
      <c r="J412" s="151"/>
      <c r="K412" s="152"/>
      <c r="L412" s="153" t="s">
        <v>98</v>
      </c>
      <c r="M412" s="154"/>
      <c r="N412" s="154"/>
      <c r="O412" s="154"/>
      <c r="P412" s="154"/>
      <c r="Q412" s="157" t="s">
        <v>321</v>
      </c>
      <c r="R412" s="158"/>
      <c r="S412" s="779">
        <f t="shared" ref="S412:Y412" si="99">S411-S410</f>
        <v>0</v>
      </c>
      <c r="T412" s="779">
        <f t="shared" si="99"/>
        <v>-2471995</v>
      </c>
      <c r="U412" s="1015">
        <f t="shared" si="99"/>
        <v>0</v>
      </c>
      <c r="V412" s="779">
        <f t="shared" si="99"/>
        <v>-5307000</v>
      </c>
      <c r="W412" s="1015">
        <f t="shared" si="99"/>
        <v>0</v>
      </c>
      <c r="X412" s="779">
        <f t="shared" si="99"/>
        <v>-6004500</v>
      </c>
      <c r="Y412" s="779">
        <f t="shared" si="99"/>
        <v>-7254500</v>
      </c>
    </row>
    <row r="413" spans="2:25" ht="30" hidden="1" customHeight="1" x14ac:dyDescent="0.25">
      <c r="B413" s="95"/>
      <c r="C413" s="454" t="s">
        <v>275</v>
      </c>
      <c r="D413" s="135"/>
      <c r="E413" s="97" t="s">
        <v>6</v>
      </c>
      <c r="F413" s="97" t="s">
        <v>7</v>
      </c>
      <c r="G413" s="97" t="s">
        <v>8</v>
      </c>
      <c r="H413" s="136"/>
      <c r="I413" s="99"/>
      <c r="J413" s="137"/>
      <c r="K413" s="105"/>
      <c r="L413" s="153" t="s">
        <v>49</v>
      </c>
      <c r="M413" s="107"/>
      <c r="N413" s="107"/>
      <c r="O413" s="107"/>
      <c r="P413" s="107"/>
      <c r="Q413" s="159" t="s">
        <v>109</v>
      </c>
      <c r="R413" s="160"/>
      <c r="S413" s="161">
        <f t="shared" ref="S413:Y413" si="100">S405+S406+S407+S409</f>
        <v>8678000</v>
      </c>
      <c r="T413" s="161">
        <f t="shared" si="100"/>
        <v>1678361</v>
      </c>
      <c r="U413" s="1016">
        <f t="shared" si="100"/>
        <v>7598500</v>
      </c>
      <c r="V413" s="161">
        <f t="shared" si="100"/>
        <v>7615000</v>
      </c>
      <c r="W413" s="1016">
        <f t="shared" si="100"/>
        <v>6423500</v>
      </c>
      <c r="X413" s="161">
        <f t="shared" si="100"/>
        <v>4805000</v>
      </c>
      <c r="Y413" s="161">
        <f t="shared" si="100"/>
        <v>3505000</v>
      </c>
    </row>
    <row r="414" spans="2:25" ht="15" hidden="1" customHeight="1" x14ac:dyDescent="0.25">
      <c r="B414" s="95"/>
      <c r="C414" s="454" t="s">
        <v>275</v>
      </c>
      <c r="D414" s="144"/>
      <c r="E414" s="97" t="s">
        <v>6</v>
      </c>
      <c r="F414" s="97" t="s">
        <v>7</v>
      </c>
      <c r="G414" s="97" t="s">
        <v>8</v>
      </c>
      <c r="H414" s="162"/>
      <c r="I414" s="99"/>
      <c r="J414" s="163"/>
      <c r="K414" s="164"/>
      <c r="L414" s="153" t="s">
        <v>49</v>
      </c>
      <c r="M414" s="164"/>
      <c r="N414" s="164"/>
      <c r="O414" s="164"/>
      <c r="P414" s="165"/>
      <c r="Q414" s="717" t="s">
        <v>274</v>
      </c>
      <c r="R414" s="410"/>
      <c r="S414" s="710">
        <f t="shared" ref="S414:Y414" si="101">S410+S413</f>
        <v>13985500</v>
      </c>
      <c r="T414" s="710">
        <f t="shared" si="101"/>
        <v>4150356</v>
      </c>
      <c r="U414" s="1035">
        <f t="shared" si="101"/>
        <v>13228500</v>
      </c>
      <c r="V414" s="710">
        <f t="shared" si="101"/>
        <v>12922000</v>
      </c>
      <c r="W414" s="1035">
        <f t="shared" si="101"/>
        <v>12122000</v>
      </c>
      <c r="X414" s="710">
        <f t="shared" si="101"/>
        <v>10809500</v>
      </c>
      <c r="Y414" s="710">
        <f t="shared" si="101"/>
        <v>10759500</v>
      </c>
    </row>
    <row r="415" spans="2:25" ht="17.25" hidden="1" customHeight="1" x14ac:dyDescent="0.25">
      <c r="B415" s="95" t="s">
        <v>105</v>
      </c>
      <c r="C415" s="454" t="s">
        <v>275</v>
      </c>
      <c r="D415" s="11" t="s">
        <v>236</v>
      </c>
      <c r="E415" s="8" t="s">
        <v>6</v>
      </c>
      <c r="F415" s="8" t="s">
        <v>7</v>
      </c>
      <c r="G415" s="8" t="s">
        <v>8</v>
      </c>
      <c r="H415" s="9" t="s">
        <v>41</v>
      </c>
      <c r="I415" s="13" t="s">
        <v>46</v>
      </c>
      <c r="J415" s="14" t="s">
        <v>10</v>
      </c>
      <c r="K415" s="15" t="s">
        <v>278</v>
      </c>
      <c r="L415" s="15"/>
      <c r="M415" s="16"/>
      <c r="N415" s="16"/>
      <c r="O415" s="16"/>
      <c r="P415" s="17"/>
      <c r="Q415" s="18" t="s">
        <v>282</v>
      </c>
      <c r="R415" s="411">
        <v>11</v>
      </c>
      <c r="S415" s="665">
        <f t="shared" ref="S415:Y415" si="102">SUM(S416:S449)</f>
        <v>4949500</v>
      </c>
      <c r="T415" s="665">
        <f>SUM(T416:T449)</f>
        <v>2439920</v>
      </c>
      <c r="U415" s="1018">
        <f t="shared" si="102"/>
        <v>4989500</v>
      </c>
      <c r="V415" s="665">
        <f t="shared" si="102"/>
        <v>4707000</v>
      </c>
      <c r="W415" s="1058">
        <f t="shared" si="102"/>
        <v>5254500</v>
      </c>
      <c r="X415" s="665">
        <f t="shared" si="102"/>
        <v>5204500</v>
      </c>
      <c r="Y415" s="469">
        <f t="shared" si="102"/>
        <v>5254500</v>
      </c>
    </row>
    <row r="416" spans="2:25" ht="16.5" hidden="1" customHeight="1" x14ac:dyDescent="0.25">
      <c r="B416" s="95" t="s">
        <v>105</v>
      </c>
      <c r="C416" s="454" t="s">
        <v>275</v>
      </c>
      <c r="D416" s="11" t="s">
        <v>236</v>
      </c>
      <c r="E416" s="8" t="s">
        <v>6</v>
      </c>
      <c r="F416" s="10"/>
      <c r="G416" s="10"/>
      <c r="H416" s="9" t="s">
        <v>41</v>
      </c>
      <c r="I416" s="13" t="s">
        <v>46</v>
      </c>
      <c r="J416" s="19" t="s">
        <v>10</v>
      </c>
      <c r="K416" s="20" t="s">
        <v>278</v>
      </c>
      <c r="L416" s="21">
        <v>3</v>
      </c>
      <c r="M416" s="22">
        <v>1</v>
      </c>
      <c r="N416" s="22">
        <v>1</v>
      </c>
      <c r="O416" s="22">
        <v>1</v>
      </c>
      <c r="P416" s="23">
        <v>311</v>
      </c>
      <c r="Q416" s="24" t="s">
        <v>12</v>
      </c>
      <c r="R416" s="412">
        <v>11</v>
      </c>
      <c r="S416" s="669">
        <f>2500000+13000</f>
        <v>2513000</v>
      </c>
      <c r="T416" s="669">
        <v>1512538</v>
      </c>
      <c r="U416" s="965">
        <v>2533000</v>
      </c>
      <c r="V416" s="669">
        <v>2513000</v>
      </c>
      <c r="W416" s="692">
        <f>2500000+13000+50000</f>
        <v>2563000</v>
      </c>
      <c r="X416" s="669">
        <v>2563000</v>
      </c>
      <c r="Y416" s="692">
        <v>2583000</v>
      </c>
    </row>
    <row r="417" spans="2:25" ht="15" hidden="1" customHeight="1" x14ac:dyDescent="0.25">
      <c r="B417" s="95" t="s">
        <v>105</v>
      </c>
      <c r="C417" s="454" t="s">
        <v>275</v>
      </c>
      <c r="D417" s="11" t="s">
        <v>236</v>
      </c>
      <c r="E417" s="8" t="s">
        <v>6</v>
      </c>
      <c r="F417" s="10"/>
      <c r="G417" s="10"/>
      <c r="H417" s="9" t="s">
        <v>41</v>
      </c>
      <c r="I417" s="13" t="s">
        <v>46</v>
      </c>
      <c r="J417" s="19" t="s">
        <v>10</v>
      </c>
      <c r="K417" s="20" t="s">
        <v>278</v>
      </c>
      <c r="L417" s="20">
        <v>3</v>
      </c>
      <c r="M417" s="12">
        <v>1</v>
      </c>
      <c r="N417" s="12">
        <v>1</v>
      </c>
      <c r="O417" s="12">
        <v>3</v>
      </c>
      <c r="P417" s="25">
        <v>311</v>
      </c>
      <c r="Q417" s="24" t="s">
        <v>13</v>
      </c>
      <c r="R417" s="412">
        <v>11</v>
      </c>
      <c r="S417" s="669">
        <v>100000</v>
      </c>
      <c r="T417" s="669">
        <v>67430</v>
      </c>
      <c r="U417" s="965">
        <v>70000</v>
      </c>
      <c r="V417" s="669">
        <v>100000</v>
      </c>
      <c r="W417" s="692">
        <v>100000</v>
      </c>
      <c r="X417" s="669">
        <v>100000</v>
      </c>
      <c r="Y417" s="692">
        <v>100000</v>
      </c>
    </row>
    <row r="418" spans="2:25" ht="16.5" hidden="1" customHeight="1" x14ac:dyDescent="0.25">
      <c r="B418" s="95" t="s">
        <v>105</v>
      </c>
      <c r="C418" s="454" t="s">
        <v>275</v>
      </c>
      <c r="D418" s="11" t="s">
        <v>236</v>
      </c>
      <c r="E418" s="8" t="s">
        <v>6</v>
      </c>
      <c r="F418" s="10"/>
      <c r="G418" s="10"/>
      <c r="H418" s="9" t="s">
        <v>41</v>
      </c>
      <c r="I418" s="13" t="s">
        <v>46</v>
      </c>
      <c r="J418" s="19" t="s">
        <v>10</v>
      </c>
      <c r="K418" s="20" t="s">
        <v>278</v>
      </c>
      <c r="L418" s="20">
        <v>3</v>
      </c>
      <c r="M418" s="12">
        <v>1</v>
      </c>
      <c r="N418" s="12">
        <v>2</v>
      </c>
      <c r="O418" s="12">
        <v>1</v>
      </c>
      <c r="P418" s="25">
        <v>312</v>
      </c>
      <c r="Q418" s="24" t="s">
        <v>14</v>
      </c>
      <c r="R418" s="412">
        <v>11</v>
      </c>
      <c r="S418" s="669">
        <v>70000</v>
      </c>
      <c r="T418" s="669">
        <v>37401</v>
      </c>
      <c r="U418" s="965">
        <v>70000</v>
      </c>
      <c r="V418" s="669">
        <v>50000</v>
      </c>
      <c r="W418" s="692">
        <v>100000</v>
      </c>
      <c r="X418" s="669">
        <v>100000</v>
      </c>
      <c r="Y418" s="692">
        <v>100000</v>
      </c>
    </row>
    <row r="419" spans="2:25" ht="15" hidden="1" customHeight="1" x14ac:dyDescent="0.25">
      <c r="B419" s="95" t="s">
        <v>105</v>
      </c>
      <c r="C419" s="454" t="s">
        <v>275</v>
      </c>
      <c r="D419" s="11" t="s">
        <v>236</v>
      </c>
      <c r="E419" s="8" t="s">
        <v>6</v>
      </c>
      <c r="F419" s="10"/>
      <c r="G419" s="10"/>
      <c r="H419" s="9" t="s">
        <v>41</v>
      </c>
      <c r="I419" s="13" t="s">
        <v>46</v>
      </c>
      <c r="J419" s="19" t="s">
        <v>10</v>
      </c>
      <c r="K419" s="20" t="s">
        <v>278</v>
      </c>
      <c r="L419" s="20">
        <v>3</v>
      </c>
      <c r="M419" s="12">
        <v>1</v>
      </c>
      <c r="N419" s="12">
        <v>3</v>
      </c>
      <c r="O419" s="12">
        <v>2</v>
      </c>
      <c r="P419" s="25">
        <v>313</v>
      </c>
      <c r="Q419" s="24" t="s">
        <v>15</v>
      </c>
      <c r="R419" s="412">
        <v>11</v>
      </c>
      <c r="S419" s="669">
        <f>400000+500</f>
        <v>400500</v>
      </c>
      <c r="T419" s="669">
        <v>245694</v>
      </c>
      <c r="U419" s="965">
        <f>400000+500</f>
        <v>400500</v>
      </c>
      <c r="V419" s="669">
        <v>350000</v>
      </c>
      <c r="W419" s="692">
        <f>400000+500</f>
        <v>400500</v>
      </c>
      <c r="X419" s="669">
        <v>400500</v>
      </c>
      <c r="Y419" s="692">
        <v>400500</v>
      </c>
    </row>
    <row r="420" spans="2:25" ht="14.25" hidden="1" customHeight="1" x14ac:dyDescent="0.25">
      <c r="B420" s="95" t="s">
        <v>105</v>
      </c>
      <c r="C420" s="454" t="s">
        <v>275</v>
      </c>
      <c r="D420" s="11" t="s">
        <v>236</v>
      </c>
      <c r="E420" s="8" t="s">
        <v>6</v>
      </c>
      <c r="F420" s="10"/>
      <c r="G420" s="10"/>
      <c r="H420" s="9" t="s">
        <v>41</v>
      </c>
      <c r="I420" s="13" t="s">
        <v>46</v>
      </c>
      <c r="J420" s="19" t="s">
        <v>10</v>
      </c>
      <c r="K420" s="20" t="s">
        <v>278</v>
      </c>
      <c r="L420" s="20">
        <v>3</v>
      </c>
      <c r="M420" s="12">
        <v>1</v>
      </c>
      <c r="N420" s="12">
        <v>3</v>
      </c>
      <c r="O420" s="12">
        <v>3</v>
      </c>
      <c r="P420" s="25">
        <v>313</v>
      </c>
      <c r="Q420" s="24" t="s">
        <v>16</v>
      </c>
      <c r="R420" s="412">
        <v>11</v>
      </c>
      <c r="S420" s="669">
        <v>50000</v>
      </c>
      <c r="T420" s="669">
        <v>26947</v>
      </c>
      <c r="U420" s="965">
        <v>50000</v>
      </c>
      <c r="V420" s="669">
        <v>50000</v>
      </c>
      <c r="W420" s="692">
        <v>55000</v>
      </c>
      <c r="X420" s="669">
        <v>55000</v>
      </c>
      <c r="Y420" s="692">
        <v>55000</v>
      </c>
    </row>
    <row r="421" spans="2:25" ht="15" hidden="1" customHeight="1" x14ac:dyDescent="0.25">
      <c r="B421" s="95" t="s">
        <v>105</v>
      </c>
      <c r="C421" s="454" t="s">
        <v>275</v>
      </c>
      <c r="D421" s="11" t="s">
        <v>236</v>
      </c>
      <c r="E421" s="8" t="s">
        <v>6</v>
      </c>
      <c r="F421" s="10"/>
      <c r="G421" s="10"/>
      <c r="H421" s="9" t="s">
        <v>41</v>
      </c>
      <c r="I421" s="13" t="s">
        <v>46</v>
      </c>
      <c r="J421" s="19" t="s">
        <v>10</v>
      </c>
      <c r="K421" s="20" t="s">
        <v>278</v>
      </c>
      <c r="L421" s="20">
        <v>3</v>
      </c>
      <c r="M421" s="12">
        <v>2</v>
      </c>
      <c r="N421" s="12">
        <v>1</v>
      </c>
      <c r="O421" s="12">
        <v>1</v>
      </c>
      <c r="P421" s="25">
        <v>321</v>
      </c>
      <c r="Q421" s="24" t="s">
        <v>17</v>
      </c>
      <c r="R421" s="412">
        <v>11</v>
      </c>
      <c r="S421" s="669">
        <v>130000</v>
      </c>
      <c r="T421" s="669">
        <v>98057</v>
      </c>
      <c r="U421" s="965">
        <v>100000</v>
      </c>
      <c r="V421" s="669">
        <v>130000</v>
      </c>
      <c r="W421" s="692">
        <v>150000</v>
      </c>
      <c r="X421" s="669">
        <v>150000</v>
      </c>
      <c r="Y421" s="692">
        <v>130000</v>
      </c>
    </row>
    <row r="422" spans="2:25" ht="15" hidden="1" customHeight="1" x14ac:dyDescent="0.25">
      <c r="B422" s="95" t="s">
        <v>105</v>
      </c>
      <c r="C422" s="454" t="s">
        <v>275</v>
      </c>
      <c r="D422" s="11" t="s">
        <v>236</v>
      </c>
      <c r="E422" s="8" t="s">
        <v>6</v>
      </c>
      <c r="F422" s="10"/>
      <c r="G422" s="10"/>
      <c r="H422" s="9" t="s">
        <v>41</v>
      </c>
      <c r="I422" s="13" t="s">
        <v>46</v>
      </c>
      <c r="J422" s="19" t="s">
        <v>10</v>
      </c>
      <c r="K422" s="20" t="s">
        <v>278</v>
      </c>
      <c r="L422" s="26">
        <v>3</v>
      </c>
      <c r="M422" s="27">
        <v>2</v>
      </c>
      <c r="N422" s="27">
        <v>1</v>
      </c>
      <c r="O422" s="27">
        <v>2</v>
      </c>
      <c r="P422" s="25">
        <v>321</v>
      </c>
      <c r="Q422" s="28" t="s">
        <v>18</v>
      </c>
      <c r="R422" s="412">
        <v>11</v>
      </c>
      <c r="S422" s="669">
        <v>60000</v>
      </c>
      <c r="T422" s="669">
        <v>34826</v>
      </c>
      <c r="U422" s="965">
        <v>80000</v>
      </c>
      <c r="V422" s="669">
        <v>60000</v>
      </c>
      <c r="W422" s="692">
        <v>80000</v>
      </c>
      <c r="X422" s="669">
        <v>80000</v>
      </c>
      <c r="Y422" s="692">
        <v>80000</v>
      </c>
    </row>
    <row r="423" spans="2:25" ht="15" hidden="1" customHeight="1" x14ac:dyDescent="0.25">
      <c r="B423" s="95" t="s">
        <v>105</v>
      </c>
      <c r="C423" s="454" t="s">
        <v>275</v>
      </c>
      <c r="D423" s="11" t="s">
        <v>236</v>
      </c>
      <c r="E423" s="8" t="s">
        <v>6</v>
      </c>
      <c r="F423" s="10"/>
      <c r="G423" s="10"/>
      <c r="H423" s="9" t="s">
        <v>41</v>
      </c>
      <c r="I423" s="13" t="s">
        <v>46</v>
      </c>
      <c r="J423" s="29" t="s">
        <v>10</v>
      </c>
      <c r="K423" s="30" t="s">
        <v>278</v>
      </c>
      <c r="L423" s="31">
        <v>3</v>
      </c>
      <c r="M423" s="32">
        <v>2</v>
      </c>
      <c r="N423" s="32">
        <v>1</v>
      </c>
      <c r="O423" s="32">
        <v>3</v>
      </c>
      <c r="P423" s="33">
        <v>321</v>
      </c>
      <c r="Q423" s="34" t="s">
        <v>19</v>
      </c>
      <c r="R423" s="413">
        <v>11</v>
      </c>
      <c r="S423" s="669">
        <v>180000</v>
      </c>
      <c r="T423" s="669">
        <v>7060</v>
      </c>
      <c r="U423" s="965">
        <v>100000</v>
      </c>
      <c r="V423" s="669">
        <v>100000</v>
      </c>
      <c r="W423" s="692">
        <v>100000</v>
      </c>
      <c r="X423" s="669">
        <v>100000</v>
      </c>
      <c r="Y423" s="692">
        <v>100000</v>
      </c>
    </row>
    <row r="424" spans="2:25" ht="15" hidden="1" customHeight="1" x14ac:dyDescent="0.25">
      <c r="B424" s="95" t="s">
        <v>105</v>
      </c>
      <c r="C424" s="454" t="s">
        <v>275</v>
      </c>
      <c r="D424" s="11" t="s">
        <v>236</v>
      </c>
      <c r="E424" s="8" t="s">
        <v>6</v>
      </c>
      <c r="F424" s="10"/>
      <c r="G424" s="10"/>
      <c r="H424" s="9" t="s">
        <v>41</v>
      </c>
      <c r="I424" s="13" t="s">
        <v>46</v>
      </c>
      <c r="J424" s="19" t="s">
        <v>10</v>
      </c>
      <c r="K424" s="20" t="s">
        <v>278</v>
      </c>
      <c r="L424" s="20">
        <v>3</v>
      </c>
      <c r="M424" s="12">
        <v>2</v>
      </c>
      <c r="N424" s="12">
        <v>2</v>
      </c>
      <c r="O424" s="12">
        <v>1</v>
      </c>
      <c r="P424" s="25">
        <v>322</v>
      </c>
      <c r="Q424" s="34" t="s">
        <v>20</v>
      </c>
      <c r="R424" s="412">
        <v>11</v>
      </c>
      <c r="S424" s="669">
        <v>80000</v>
      </c>
      <c r="T424" s="669">
        <v>668</v>
      </c>
      <c r="U424" s="965">
        <v>100000</v>
      </c>
      <c r="V424" s="669">
        <v>80000</v>
      </c>
      <c r="W424" s="692">
        <v>100000</v>
      </c>
      <c r="X424" s="669">
        <v>100000</v>
      </c>
      <c r="Y424" s="692">
        <v>100000</v>
      </c>
    </row>
    <row r="425" spans="2:25" ht="15" hidden="1" customHeight="1" x14ac:dyDescent="0.25">
      <c r="B425" s="95" t="s">
        <v>105</v>
      </c>
      <c r="C425" s="454" t="s">
        <v>275</v>
      </c>
      <c r="D425" s="11" t="s">
        <v>236</v>
      </c>
      <c r="E425" s="8" t="s">
        <v>6</v>
      </c>
      <c r="F425" s="10"/>
      <c r="G425" s="10"/>
      <c r="H425" s="9" t="s">
        <v>41</v>
      </c>
      <c r="I425" s="13" t="s">
        <v>46</v>
      </c>
      <c r="J425" s="19" t="s">
        <v>10</v>
      </c>
      <c r="K425" s="20" t="s">
        <v>278</v>
      </c>
      <c r="L425" s="35">
        <v>3</v>
      </c>
      <c r="M425" s="36">
        <v>2</v>
      </c>
      <c r="N425" s="36">
        <v>2</v>
      </c>
      <c r="O425" s="36">
        <v>2</v>
      </c>
      <c r="P425" s="25">
        <v>322</v>
      </c>
      <c r="Q425" s="37" t="s">
        <v>21</v>
      </c>
      <c r="R425" s="412">
        <v>11</v>
      </c>
      <c r="S425" s="669">
        <v>20000</v>
      </c>
      <c r="T425" s="669">
        <v>0</v>
      </c>
      <c r="U425" s="965">
        <v>20000</v>
      </c>
      <c r="V425" s="669">
        <v>20000</v>
      </c>
      <c r="W425" s="692">
        <v>20000</v>
      </c>
      <c r="X425" s="669">
        <v>20000</v>
      </c>
      <c r="Y425" s="692">
        <v>20000</v>
      </c>
    </row>
    <row r="426" spans="2:25" ht="15" hidden="1" customHeight="1" x14ac:dyDescent="0.25">
      <c r="B426" s="95" t="s">
        <v>105</v>
      </c>
      <c r="C426" s="454" t="s">
        <v>275</v>
      </c>
      <c r="D426" s="11" t="s">
        <v>236</v>
      </c>
      <c r="E426" s="8" t="s">
        <v>6</v>
      </c>
      <c r="F426" s="10"/>
      <c r="G426" s="10"/>
      <c r="H426" s="9" t="s">
        <v>41</v>
      </c>
      <c r="I426" s="13" t="s">
        <v>46</v>
      </c>
      <c r="J426" s="19" t="s">
        <v>10</v>
      </c>
      <c r="K426" s="20" t="s">
        <v>278</v>
      </c>
      <c r="L426" s="20">
        <v>3</v>
      </c>
      <c r="M426" s="12">
        <v>2</v>
      </c>
      <c r="N426" s="12">
        <v>2</v>
      </c>
      <c r="O426" s="12">
        <v>3</v>
      </c>
      <c r="P426" s="25">
        <v>322</v>
      </c>
      <c r="Q426" s="37" t="s">
        <v>22</v>
      </c>
      <c r="R426" s="412">
        <v>11</v>
      </c>
      <c r="S426" s="669">
        <v>150000</v>
      </c>
      <c r="T426" s="669">
        <v>40191</v>
      </c>
      <c r="U426" s="965">
        <v>200000</v>
      </c>
      <c r="V426" s="669">
        <v>150000</v>
      </c>
      <c r="W426" s="692">
        <v>200000</v>
      </c>
      <c r="X426" s="669">
        <v>150000</v>
      </c>
      <c r="Y426" s="692">
        <v>200000</v>
      </c>
    </row>
    <row r="427" spans="2:25" ht="15" hidden="1" customHeight="1" x14ac:dyDescent="0.25">
      <c r="B427" s="95" t="s">
        <v>105</v>
      </c>
      <c r="C427" s="454" t="s">
        <v>275</v>
      </c>
      <c r="D427" s="11" t="s">
        <v>236</v>
      </c>
      <c r="E427" s="8" t="s">
        <v>6</v>
      </c>
      <c r="F427" s="10"/>
      <c r="G427" s="10"/>
      <c r="H427" s="9" t="s">
        <v>41</v>
      </c>
      <c r="I427" s="13" t="s">
        <v>46</v>
      </c>
      <c r="J427" s="19" t="s">
        <v>10</v>
      </c>
      <c r="K427" s="20" t="s">
        <v>278</v>
      </c>
      <c r="L427" s="20">
        <v>3</v>
      </c>
      <c r="M427" s="12">
        <v>2</v>
      </c>
      <c r="N427" s="12">
        <v>2</v>
      </c>
      <c r="O427" s="38">
        <v>5</v>
      </c>
      <c r="P427" s="25">
        <v>322</v>
      </c>
      <c r="Q427" s="37" t="s">
        <v>23</v>
      </c>
      <c r="R427" s="412">
        <v>11</v>
      </c>
      <c r="S427" s="669">
        <v>20000</v>
      </c>
      <c r="T427" s="669">
        <v>237</v>
      </c>
      <c r="U427" s="965">
        <v>20000</v>
      </c>
      <c r="V427" s="669">
        <v>20000</v>
      </c>
      <c r="W427" s="692">
        <v>40000</v>
      </c>
      <c r="X427" s="669">
        <v>40000</v>
      </c>
      <c r="Y427" s="692">
        <v>40000</v>
      </c>
    </row>
    <row r="428" spans="2:25" ht="14.25" hidden="1" customHeight="1" x14ac:dyDescent="0.25">
      <c r="B428" s="95" t="s">
        <v>105</v>
      </c>
      <c r="C428" s="454" t="s">
        <v>275</v>
      </c>
      <c r="D428" s="11" t="s">
        <v>236</v>
      </c>
      <c r="E428" s="8" t="s">
        <v>6</v>
      </c>
      <c r="F428" s="10"/>
      <c r="G428" s="10"/>
      <c r="H428" s="9" t="s">
        <v>41</v>
      </c>
      <c r="I428" s="13" t="s">
        <v>46</v>
      </c>
      <c r="J428" s="19" t="s">
        <v>10</v>
      </c>
      <c r="K428" s="20" t="s">
        <v>278</v>
      </c>
      <c r="L428" s="20">
        <v>3</v>
      </c>
      <c r="M428" s="12">
        <v>2</v>
      </c>
      <c r="N428" s="12">
        <v>2</v>
      </c>
      <c r="O428" s="38">
        <v>7</v>
      </c>
      <c r="P428" s="25">
        <v>322</v>
      </c>
      <c r="Q428" s="37" t="s">
        <v>24</v>
      </c>
      <c r="R428" s="412">
        <v>11</v>
      </c>
      <c r="S428" s="669">
        <v>5000</v>
      </c>
      <c r="T428" s="669">
        <v>0</v>
      </c>
      <c r="U428" s="965">
        <v>5000</v>
      </c>
      <c r="V428" s="669">
        <v>5000</v>
      </c>
      <c r="W428" s="692">
        <v>5000</v>
      </c>
      <c r="X428" s="669">
        <v>5000</v>
      </c>
      <c r="Y428" s="692">
        <v>5000</v>
      </c>
    </row>
    <row r="429" spans="2:25" ht="18" hidden="1" customHeight="1" x14ac:dyDescent="0.25">
      <c r="B429" s="95" t="s">
        <v>105</v>
      </c>
      <c r="C429" s="454" t="s">
        <v>275</v>
      </c>
      <c r="D429" s="11" t="s">
        <v>236</v>
      </c>
      <c r="E429" s="8" t="s">
        <v>6</v>
      </c>
      <c r="F429" s="10"/>
      <c r="G429" s="10"/>
      <c r="H429" s="9" t="s">
        <v>41</v>
      </c>
      <c r="I429" s="13" t="s">
        <v>46</v>
      </c>
      <c r="J429" s="19" t="s">
        <v>10</v>
      </c>
      <c r="K429" s="20" t="s">
        <v>278</v>
      </c>
      <c r="L429" s="20">
        <v>3</v>
      </c>
      <c r="M429" s="12">
        <v>2</v>
      </c>
      <c r="N429" s="12">
        <v>3</v>
      </c>
      <c r="O429" s="12">
        <v>1</v>
      </c>
      <c r="P429" s="25">
        <v>323</v>
      </c>
      <c r="Q429" s="37" t="s">
        <v>25</v>
      </c>
      <c r="R429" s="412">
        <v>11</v>
      </c>
      <c r="S429" s="669">
        <v>60000</v>
      </c>
      <c r="T429" s="669">
        <v>813</v>
      </c>
      <c r="U429" s="965">
        <v>80000</v>
      </c>
      <c r="V429" s="669">
        <v>50000</v>
      </c>
      <c r="W429" s="692">
        <v>100000</v>
      </c>
      <c r="X429" s="669">
        <v>100000</v>
      </c>
      <c r="Y429" s="692">
        <v>100000</v>
      </c>
    </row>
    <row r="430" spans="2:25" ht="15" hidden="1" customHeight="1" x14ac:dyDescent="0.25">
      <c r="B430" s="95" t="s">
        <v>105</v>
      </c>
      <c r="C430" s="454" t="s">
        <v>275</v>
      </c>
      <c r="D430" s="11" t="s">
        <v>236</v>
      </c>
      <c r="E430" s="8" t="s">
        <v>6</v>
      </c>
      <c r="F430" s="10"/>
      <c r="G430" s="10"/>
      <c r="H430" s="9" t="s">
        <v>41</v>
      </c>
      <c r="I430" s="13" t="s">
        <v>46</v>
      </c>
      <c r="J430" s="29" t="s">
        <v>10</v>
      </c>
      <c r="K430" s="30" t="s">
        <v>278</v>
      </c>
      <c r="L430" s="652">
        <v>3</v>
      </c>
      <c r="M430" s="698">
        <v>2</v>
      </c>
      <c r="N430" s="698">
        <v>3</v>
      </c>
      <c r="O430" s="698">
        <v>2</v>
      </c>
      <c r="P430" s="694">
        <v>323</v>
      </c>
      <c r="Q430" s="70" t="s">
        <v>65</v>
      </c>
      <c r="R430" s="413">
        <v>11</v>
      </c>
      <c r="S430" s="669">
        <v>40000</v>
      </c>
      <c r="T430" s="669">
        <v>68</v>
      </c>
      <c r="U430" s="965">
        <v>40000</v>
      </c>
      <c r="V430" s="669">
        <v>40000</v>
      </c>
      <c r="W430" s="692">
        <v>50000</v>
      </c>
      <c r="X430" s="669">
        <v>50000</v>
      </c>
      <c r="Y430" s="692">
        <v>50000</v>
      </c>
    </row>
    <row r="431" spans="2:25" ht="17.25" hidden="1" customHeight="1" x14ac:dyDescent="0.25">
      <c r="B431" s="95" t="s">
        <v>105</v>
      </c>
      <c r="C431" s="454" t="s">
        <v>275</v>
      </c>
      <c r="D431" s="11" t="s">
        <v>236</v>
      </c>
      <c r="E431" s="8" t="s">
        <v>6</v>
      </c>
      <c r="F431" s="10"/>
      <c r="G431" s="10"/>
      <c r="H431" s="9" t="s">
        <v>41</v>
      </c>
      <c r="I431" s="13" t="s">
        <v>46</v>
      </c>
      <c r="J431" s="19" t="s">
        <v>10</v>
      </c>
      <c r="K431" s="20" t="s">
        <v>278</v>
      </c>
      <c r="L431" s="20">
        <v>3</v>
      </c>
      <c r="M431" s="12">
        <v>2</v>
      </c>
      <c r="N431" s="12">
        <v>3</v>
      </c>
      <c r="O431" s="12">
        <v>3</v>
      </c>
      <c r="P431" s="25">
        <v>323</v>
      </c>
      <c r="Q431" s="37" t="s">
        <v>26</v>
      </c>
      <c r="R431" s="412">
        <v>11</v>
      </c>
      <c r="S431" s="669">
        <v>30000</v>
      </c>
      <c r="T431" s="669">
        <v>950</v>
      </c>
      <c r="U431" s="965">
        <v>60000</v>
      </c>
      <c r="V431" s="669">
        <v>30000</v>
      </c>
      <c r="W431" s="692">
        <v>70000</v>
      </c>
      <c r="X431" s="669">
        <v>70000</v>
      </c>
      <c r="Y431" s="692">
        <v>70000</v>
      </c>
    </row>
    <row r="432" spans="2:25" ht="18" hidden="1" customHeight="1" x14ac:dyDescent="0.25">
      <c r="B432" s="95" t="s">
        <v>105</v>
      </c>
      <c r="C432" s="454" t="s">
        <v>275</v>
      </c>
      <c r="D432" s="11" t="s">
        <v>236</v>
      </c>
      <c r="E432" s="8" t="s">
        <v>6</v>
      </c>
      <c r="F432" s="10"/>
      <c r="G432" s="10"/>
      <c r="H432" s="9" t="s">
        <v>41</v>
      </c>
      <c r="I432" s="13" t="s">
        <v>46</v>
      </c>
      <c r="J432" s="19" t="s">
        <v>10</v>
      </c>
      <c r="K432" s="20" t="s">
        <v>278</v>
      </c>
      <c r="L432" s="20">
        <v>3</v>
      </c>
      <c r="M432" s="12">
        <v>2</v>
      </c>
      <c r="N432" s="12">
        <v>3</v>
      </c>
      <c r="O432" s="12">
        <v>4</v>
      </c>
      <c r="P432" s="25">
        <v>323</v>
      </c>
      <c r="Q432" s="37" t="s">
        <v>27</v>
      </c>
      <c r="R432" s="412">
        <v>11</v>
      </c>
      <c r="S432" s="669">
        <v>70000</v>
      </c>
      <c r="T432" s="669">
        <v>16983</v>
      </c>
      <c r="U432" s="965">
        <v>80000</v>
      </c>
      <c r="V432" s="669">
        <v>50000</v>
      </c>
      <c r="W432" s="692">
        <v>90000</v>
      </c>
      <c r="X432" s="669">
        <v>90000</v>
      </c>
      <c r="Y432" s="692">
        <v>90000</v>
      </c>
    </row>
    <row r="433" spans="2:25" ht="15.75" hidden="1" customHeight="1" x14ac:dyDescent="0.25">
      <c r="B433" s="95" t="s">
        <v>105</v>
      </c>
      <c r="C433" s="454" t="s">
        <v>275</v>
      </c>
      <c r="D433" s="11" t="s">
        <v>236</v>
      </c>
      <c r="E433" s="8" t="s">
        <v>6</v>
      </c>
      <c r="F433" s="10"/>
      <c r="G433" s="10"/>
      <c r="H433" s="9" t="s">
        <v>41</v>
      </c>
      <c r="I433" s="13" t="s">
        <v>46</v>
      </c>
      <c r="J433" s="19" t="s">
        <v>10</v>
      </c>
      <c r="K433" s="20" t="s">
        <v>278</v>
      </c>
      <c r="L433" s="20">
        <v>3</v>
      </c>
      <c r="M433" s="12">
        <v>2</v>
      </c>
      <c r="N433" s="12">
        <v>3</v>
      </c>
      <c r="O433" s="12">
        <v>5</v>
      </c>
      <c r="P433" s="25">
        <v>323</v>
      </c>
      <c r="Q433" s="37" t="s">
        <v>28</v>
      </c>
      <c r="R433" s="412">
        <v>11</v>
      </c>
      <c r="S433" s="669">
        <v>70000</v>
      </c>
      <c r="T433" s="669">
        <v>28582</v>
      </c>
      <c r="U433" s="965">
        <v>70000</v>
      </c>
      <c r="V433" s="669">
        <v>70000</v>
      </c>
      <c r="W433" s="692">
        <v>70000</v>
      </c>
      <c r="X433" s="669">
        <v>70000</v>
      </c>
      <c r="Y433" s="692">
        <v>70000</v>
      </c>
    </row>
    <row r="434" spans="2:25" ht="15" hidden="1" customHeight="1" x14ac:dyDescent="0.25">
      <c r="B434" s="95" t="s">
        <v>105</v>
      </c>
      <c r="C434" s="454" t="s">
        <v>275</v>
      </c>
      <c r="D434" s="11" t="s">
        <v>236</v>
      </c>
      <c r="E434" s="8" t="s">
        <v>6</v>
      </c>
      <c r="F434" s="10"/>
      <c r="G434" s="10"/>
      <c r="H434" s="9" t="s">
        <v>41</v>
      </c>
      <c r="I434" s="13" t="s">
        <v>46</v>
      </c>
      <c r="J434" s="19" t="s">
        <v>10</v>
      </c>
      <c r="K434" s="20" t="s">
        <v>278</v>
      </c>
      <c r="L434" s="20">
        <v>3</v>
      </c>
      <c r="M434" s="12">
        <v>2</v>
      </c>
      <c r="N434" s="12">
        <v>3</v>
      </c>
      <c r="O434" s="12">
        <v>6</v>
      </c>
      <c r="P434" s="25">
        <v>323</v>
      </c>
      <c r="Q434" s="37" t="s">
        <v>29</v>
      </c>
      <c r="R434" s="412">
        <v>11</v>
      </c>
      <c r="S434" s="669">
        <v>30000</v>
      </c>
      <c r="T434" s="669">
        <v>0</v>
      </c>
      <c r="U434" s="965">
        <v>30000</v>
      </c>
      <c r="V434" s="669">
        <v>30000</v>
      </c>
      <c r="W434" s="692">
        <v>30000</v>
      </c>
      <c r="X434" s="669">
        <v>30000</v>
      </c>
      <c r="Y434" s="692">
        <v>30000</v>
      </c>
    </row>
    <row r="435" spans="2:25" ht="15" hidden="1" customHeight="1" x14ac:dyDescent="0.25">
      <c r="B435" s="95" t="s">
        <v>105</v>
      </c>
      <c r="C435" s="454" t="s">
        <v>275</v>
      </c>
      <c r="D435" s="11" t="s">
        <v>236</v>
      </c>
      <c r="E435" s="8" t="s">
        <v>6</v>
      </c>
      <c r="F435" s="10"/>
      <c r="G435" s="10"/>
      <c r="H435" s="9" t="s">
        <v>41</v>
      </c>
      <c r="I435" s="13" t="s">
        <v>46</v>
      </c>
      <c r="J435" s="19" t="s">
        <v>10</v>
      </c>
      <c r="K435" s="20" t="s">
        <v>278</v>
      </c>
      <c r="L435" s="20">
        <v>3</v>
      </c>
      <c r="M435" s="12">
        <v>2</v>
      </c>
      <c r="N435" s="12">
        <v>3</v>
      </c>
      <c r="O435" s="12">
        <v>7</v>
      </c>
      <c r="P435" s="25">
        <v>323</v>
      </c>
      <c r="Q435" s="37" t="s">
        <v>30</v>
      </c>
      <c r="R435" s="412">
        <v>11</v>
      </c>
      <c r="S435" s="669">
        <v>120000</v>
      </c>
      <c r="T435" s="669">
        <v>74048</v>
      </c>
      <c r="U435" s="965">
        <v>120000</v>
      </c>
      <c r="V435" s="669">
        <v>120000</v>
      </c>
      <c r="W435" s="692">
        <v>120000</v>
      </c>
      <c r="X435" s="669">
        <v>120000</v>
      </c>
      <c r="Y435" s="692">
        <v>120000</v>
      </c>
    </row>
    <row r="436" spans="2:25" ht="15" hidden="1" customHeight="1" x14ac:dyDescent="0.25">
      <c r="B436" s="95" t="s">
        <v>105</v>
      </c>
      <c r="C436" s="454" t="s">
        <v>275</v>
      </c>
      <c r="D436" s="11" t="s">
        <v>236</v>
      </c>
      <c r="E436" s="8" t="s">
        <v>6</v>
      </c>
      <c r="F436" s="10"/>
      <c r="G436" s="10"/>
      <c r="H436" s="9" t="s">
        <v>41</v>
      </c>
      <c r="I436" s="13" t="s">
        <v>46</v>
      </c>
      <c r="J436" s="29" t="s">
        <v>10</v>
      </c>
      <c r="K436" s="30" t="s">
        <v>278</v>
      </c>
      <c r="L436" s="30">
        <v>3</v>
      </c>
      <c r="M436" s="636">
        <v>2</v>
      </c>
      <c r="N436" s="636">
        <v>3</v>
      </c>
      <c r="O436" s="636">
        <v>8</v>
      </c>
      <c r="P436" s="33">
        <v>323</v>
      </c>
      <c r="Q436" s="34" t="s">
        <v>38</v>
      </c>
      <c r="R436" s="413">
        <v>11</v>
      </c>
      <c r="S436" s="669">
        <v>100000</v>
      </c>
      <c r="T436" s="669">
        <v>80828</v>
      </c>
      <c r="U436" s="965">
        <v>120000</v>
      </c>
      <c r="V436" s="669">
        <v>120000</v>
      </c>
      <c r="W436" s="692">
        <v>120000</v>
      </c>
      <c r="X436" s="669">
        <v>120000</v>
      </c>
      <c r="Y436" s="692">
        <v>120000</v>
      </c>
    </row>
    <row r="437" spans="2:25" ht="15" hidden="1" customHeight="1" x14ac:dyDescent="0.25">
      <c r="B437" s="95" t="s">
        <v>105</v>
      </c>
      <c r="C437" s="454" t="s">
        <v>275</v>
      </c>
      <c r="D437" s="11" t="s">
        <v>236</v>
      </c>
      <c r="E437" s="8" t="s">
        <v>6</v>
      </c>
      <c r="F437" s="10"/>
      <c r="G437" s="10"/>
      <c r="H437" s="9" t="s">
        <v>41</v>
      </c>
      <c r="I437" s="13" t="s">
        <v>46</v>
      </c>
      <c r="J437" s="19" t="s">
        <v>10</v>
      </c>
      <c r="K437" s="20" t="s">
        <v>278</v>
      </c>
      <c r="L437" s="20">
        <v>3</v>
      </c>
      <c r="M437" s="12">
        <v>2</v>
      </c>
      <c r="N437" s="12">
        <v>3</v>
      </c>
      <c r="O437" s="12">
        <v>9</v>
      </c>
      <c r="P437" s="25">
        <v>323</v>
      </c>
      <c r="Q437" s="37" t="s">
        <v>31</v>
      </c>
      <c r="R437" s="412">
        <v>11</v>
      </c>
      <c r="S437" s="669">
        <v>180000</v>
      </c>
      <c r="T437" s="669">
        <v>126867</v>
      </c>
      <c r="U437" s="965">
        <v>100000</v>
      </c>
      <c r="V437" s="669">
        <v>100000</v>
      </c>
      <c r="W437" s="692">
        <v>120000</v>
      </c>
      <c r="X437" s="669">
        <v>120000</v>
      </c>
      <c r="Y437" s="692">
        <v>120000</v>
      </c>
    </row>
    <row r="438" spans="2:25" ht="15.75" hidden="1" customHeight="1" x14ac:dyDescent="0.25">
      <c r="B438" s="95" t="s">
        <v>105</v>
      </c>
      <c r="C438" s="454" t="s">
        <v>275</v>
      </c>
      <c r="D438" s="11" t="s">
        <v>236</v>
      </c>
      <c r="E438" s="8" t="s">
        <v>6</v>
      </c>
      <c r="F438" s="10"/>
      <c r="G438" s="10"/>
      <c r="H438" s="9" t="s">
        <v>41</v>
      </c>
      <c r="I438" s="13" t="s">
        <v>46</v>
      </c>
      <c r="J438" s="29" t="s">
        <v>10</v>
      </c>
      <c r="K438" s="30" t="s">
        <v>278</v>
      </c>
      <c r="L438" s="30">
        <v>3</v>
      </c>
      <c r="M438" s="636">
        <v>2</v>
      </c>
      <c r="N438" s="636">
        <v>4</v>
      </c>
      <c r="O438" s="636">
        <v>1</v>
      </c>
      <c r="P438" s="33">
        <v>324</v>
      </c>
      <c r="Q438" s="70" t="s">
        <v>47</v>
      </c>
      <c r="R438" s="413">
        <v>11</v>
      </c>
      <c r="S438" s="669">
        <v>40000</v>
      </c>
      <c r="T438" s="669">
        <v>0</v>
      </c>
      <c r="U438" s="965">
        <v>40000</v>
      </c>
      <c r="V438" s="669">
        <v>40000</v>
      </c>
      <c r="W438" s="692">
        <v>40000</v>
      </c>
      <c r="X438" s="669">
        <v>40000</v>
      </c>
      <c r="Y438" s="692">
        <v>40000</v>
      </c>
    </row>
    <row r="439" spans="2:25" ht="18" hidden="1" customHeight="1" x14ac:dyDescent="0.25">
      <c r="B439" s="95" t="s">
        <v>105</v>
      </c>
      <c r="C439" s="454" t="s">
        <v>275</v>
      </c>
      <c r="D439" s="11" t="s">
        <v>236</v>
      </c>
      <c r="E439" s="8" t="s">
        <v>6</v>
      </c>
      <c r="F439" s="10"/>
      <c r="G439" s="10"/>
      <c r="H439" s="9" t="s">
        <v>41</v>
      </c>
      <c r="I439" s="13" t="s">
        <v>46</v>
      </c>
      <c r="J439" s="29" t="s">
        <v>10</v>
      </c>
      <c r="K439" s="30" t="s">
        <v>278</v>
      </c>
      <c r="L439" s="30">
        <v>3</v>
      </c>
      <c r="M439" s="636">
        <v>2</v>
      </c>
      <c r="N439" s="636">
        <v>9</v>
      </c>
      <c r="O439" s="636">
        <v>1</v>
      </c>
      <c r="P439" s="33">
        <v>329</v>
      </c>
      <c r="Q439" s="70" t="s">
        <v>39</v>
      </c>
      <c r="R439" s="413">
        <v>11</v>
      </c>
      <c r="S439" s="669">
        <v>60000</v>
      </c>
      <c r="T439" s="669">
        <v>0</v>
      </c>
      <c r="U439" s="965">
        <v>80000</v>
      </c>
      <c r="V439" s="669">
        <v>60000</v>
      </c>
      <c r="W439" s="692">
        <v>100000</v>
      </c>
      <c r="X439" s="669">
        <v>100000</v>
      </c>
      <c r="Y439" s="692">
        <v>100000</v>
      </c>
    </row>
    <row r="440" spans="2:25" ht="13.5" hidden="1" customHeight="1" x14ac:dyDescent="0.25">
      <c r="B440" s="95" t="s">
        <v>105</v>
      </c>
      <c r="C440" s="454" t="s">
        <v>275</v>
      </c>
      <c r="D440" s="11" t="s">
        <v>236</v>
      </c>
      <c r="E440" s="8" t="s">
        <v>6</v>
      </c>
      <c r="F440" s="10"/>
      <c r="G440" s="10"/>
      <c r="H440" s="9" t="s">
        <v>41</v>
      </c>
      <c r="I440" s="13" t="s">
        <v>46</v>
      </c>
      <c r="J440" s="19" t="s">
        <v>10</v>
      </c>
      <c r="K440" s="20" t="s">
        <v>278</v>
      </c>
      <c r="L440" s="20">
        <v>3</v>
      </c>
      <c r="M440" s="12">
        <v>2</v>
      </c>
      <c r="N440" s="12">
        <v>9</v>
      </c>
      <c r="O440" s="12">
        <v>3</v>
      </c>
      <c r="P440" s="25">
        <v>329</v>
      </c>
      <c r="Q440" s="24" t="s">
        <v>32</v>
      </c>
      <c r="R440" s="412">
        <v>11</v>
      </c>
      <c r="S440" s="669">
        <v>100000</v>
      </c>
      <c r="T440" s="669">
        <v>6113</v>
      </c>
      <c r="U440" s="965">
        <v>120000</v>
      </c>
      <c r="V440" s="669">
        <v>100000</v>
      </c>
      <c r="W440" s="692">
        <v>120000</v>
      </c>
      <c r="X440" s="669">
        <v>120000</v>
      </c>
      <c r="Y440" s="692">
        <v>120000</v>
      </c>
    </row>
    <row r="441" spans="2:25" ht="13.5" hidden="1" customHeight="1" x14ac:dyDescent="0.25">
      <c r="B441" s="95" t="s">
        <v>105</v>
      </c>
      <c r="C441" s="454" t="s">
        <v>275</v>
      </c>
      <c r="D441" s="11" t="s">
        <v>236</v>
      </c>
      <c r="E441" s="8" t="s">
        <v>6</v>
      </c>
      <c r="F441" s="10"/>
      <c r="G441" s="10"/>
      <c r="H441" s="9" t="s">
        <v>41</v>
      </c>
      <c r="I441" s="13" t="s">
        <v>46</v>
      </c>
      <c r="J441" s="29" t="s">
        <v>10</v>
      </c>
      <c r="K441" s="30" t="s">
        <v>278</v>
      </c>
      <c r="L441" s="30">
        <v>3</v>
      </c>
      <c r="M441" s="636">
        <v>2</v>
      </c>
      <c r="N441" s="636">
        <v>9</v>
      </c>
      <c r="O441" s="636">
        <v>4</v>
      </c>
      <c r="P441" s="33">
        <v>329</v>
      </c>
      <c r="Q441" s="34" t="s">
        <v>40</v>
      </c>
      <c r="R441" s="413">
        <v>11</v>
      </c>
      <c r="S441" s="669">
        <v>30000</v>
      </c>
      <c r="T441" s="669">
        <v>17400</v>
      </c>
      <c r="U441" s="965">
        <v>30000</v>
      </c>
      <c r="V441" s="669">
        <v>28000</v>
      </c>
      <c r="W441" s="692">
        <v>30000</v>
      </c>
      <c r="X441" s="669">
        <v>30000</v>
      </c>
      <c r="Y441" s="692">
        <v>30000</v>
      </c>
    </row>
    <row r="442" spans="2:25" ht="17.25" hidden="1" customHeight="1" x14ac:dyDescent="0.25">
      <c r="B442" s="95" t="s">
        <v>105</v>
      </c>
      <c r="C442" s="454" t="s">
        <v>275</v>
      </c>
      <c r="D442" s="11" t="s">
        <v>236</v>
      </c>
      <c r="E442" s="8" t="s">
        <v>6</v>
      </c>
      <c r="F442" s="10"/>
      <c r="G442" s="10"/>
      <c r="H442" s="9" t="s">
        <v>41</v>
      </c>
      <c r="I442" s="13" t="s">
        <v>46</v>
      </c>
      <c r="J442" s="29" t="s">
        <v>10</v>
      </c>
      <c r="K442" s="30" t="s">
        <v>278</v>
      </c>
      <c r="L442" s="30">
        <v>3</v>
      </c>
      <c r="M442" s="636">
        <v>2</v>
      </c>
      <c r="N442" s="636">
        <v>9</v>
      </c>
      <c r="O442" s="636">
        <v>9</v>
      </c>
      <c r="P442" s="33">
        <v>329</v>
      </c>
      <c r="Q442" s="34" t="s">
        <v>84</v>
      </c>
      <c r="R442" s="413">
        <v>11</v>
      </c>
      <c r="S442" s="669">
        <v>40000</v>
      </c>
      <c r="T442" s="669">
        <v>244</v>
      </c>
      <c r="U442" s="965">
        <v>60000</v>
      </c>
      <c r="V442" s="669">
        <v>40000</v>
      </c>
      <c r="W442" s="692">
        <v>60000</v>
      </c>
      <c r="X442" s="669">
        <v>60000</v>
      </c>
      <c r="Y442" s="692">
        <v>60000</v>
      </c>
    </row>
    <row r="443" spans="2:25" ht="15.75" hidden="1" customHeight="1" x14ac:dyDescent="0.25">
      <c r="B443" s="95" t="s">
        <v>105</v>
      </c>
      <c r="C443" s="454" t="s">
        <v>275</v>
      </c>
      <c r="D443" s="11" t="s">
        <v>236</v>
      </c>
      <c r="E443" s="8" t="s">
        <v>6</v>
      </c>
      <c r="F443" s="10"/>
      <c r="G443" s="10"/>
      <c r="H443" s="9" t="s">
        <v>41</v>
      </c>
      <c r="I443" s="13" t="s">
        <v>46</v>
      </c>
      <c r="J443" s="19" t="s">
        <v>10</v>
      </c>
      <c r="K443" s="20" t="s">
        <v>278</v>
      </c>
      <c r="L443" s="20">
        <v>3</v>
      </c>
      <c r="M443" s="12">
        <v>4</v>
      </c>
      <c r="N443" s="12">
        <v>3</v>
      </c>
      <c r="O443" s="12">
        <v>1</v>
      </c>
      <c r="P443" s="25">
        <v>343</v>
      </c>
      <c r="Q443" s="24" t="s">
        <v>33</v>
      </c>
      <c r="R443" s="412">
        <v>11</v>
      </c>
      <c r="S443" s="669">
        <v>300</v>
      </c>
      <c r="T443" s="669">
        <v>9</v>
      </c>
      <c r="U443" s="965">
        <v>300</v>
      </c>
      <c r="V443" s="669">
        <v>300</v>
      </c>
      <c r="W443" s="692">
        <v>300</v>
      </c>
      <c r="X443" s="669">
        <v>300</v>
      </c>
      <c r="Y443" s="692">
        <v>300</v>
      </c>
    </row>
    <row r="444" spans="2:25" ht="14.25" hidden="1" customHeight="1" x14ac:dyDescent="0.25">
      <c r="B444" s="95" t="s">
        <v>105</v>
      </c>
      <c r="C444" s="454" t="s">
        <v>275</v>
      </c>
      <c r="D444" s="11" t="s">
        <v>236</v>
      </c>
      <c r="E444" s="8" t="s">
        <v>6</v>
      </c>
      <c r="F444" s="10"/>
      <c r="G444" s="10"/>
      <c r="H444" s="9" t="s">
        <v>41</v>
      </c>
      <c r="I444" s="13" t="s">
        <v>46</v>
      </c>
      <c r="J444" s="19" t="s">
        <v>10</v>
      </c>
      <c r="K444" s="20" t="s">
        <v>278</v>
      </c>
      <c r="L444" s="20">
        <v>3</v>
      </c>
      <c r="M444" s="12">
        <v>4</v>
      </c>
      <c r="N444" s="12">
        <v>3</v>
      </c>
      <c r="O444" s="12">
        <v>3</v>
      </c>
      <c r="P444" s="25">
        <v>343</v>
      </c>
      <c r="Q444" s="24" t="s">
        <v>34</v>
      </c>
      <c r="R444" s="412">
        <v>11</v>
      </c>
      <c r="S444" s="669">
        <v>400</v>
      </c>
      <c r="T444" s="669">
        <v>0</v>
      </c>
      <c r="U444" s="965">
        <v>400</v>
      </c>
      <c r="V444" s="669">
        <v>400</v>
      </c>
      <c r="W444" s="692">
        <v>400</v>
      </c>
      <c r="X444" s="669">
        <v>400</v>
      </c>
      <c r="Y444" s="692">
        <v>400</v>
      </c>
    </row>
    <row r="445" spans="2:25" ht="15.75" hidden="1" customHeight="1" x14ac:dyDescent="0.25">
      <c r="B445" s="95" t="s">
        <v>105</v>
      </c>
      <c r="C445" s="454" t="s">
        <v>275</v>
      </c>
      <c r="D445" s="11" t="s">
        <v>236</v>
      </c>
      <c r="E445" s="8" t="s">
        <v>6</v>
      </c>
      <c r="F445" s="10"/>
      <c r="G445" s="10"/>
      <c r="H445" s="9" t="s">
        <v>41</v>
      </c>
      <c r="I445" s="13" t="s">
        <v>46</v>
      </c>
      <c r="J445" s="19" t="s">
        <v>10</v>
      </c>
      <c r="K445" s="20" t="s">
        <v>278</v>
      </c>
      <c r="L445" s="26">
        <v>3</v>
      </c>
      <c r="M445" s="27">
        <v>4</v>
      </c>
      <c r="N445" s="27">
        <v>3</v>
      </c>
      <c r="O445" s="27">
        <v>4</v>
      </c>
      <c r="P445" s="39">
        <v>343</v>
      </c>
      <c r="Q445" s="24" t="s">
        <v>35</v>
      </c>
      <c r="R445" s="412">
        <v>11</v>
      </c>
      <c r="S445" s="669">
        <v>300</v>
      </c>
      <c r="T445" s="669">
        <v>0</v>
      </c>
      <c r="U445" s="965">
        <v>300</v>
      </c>
      <c r="V445" s="669">
        <v>300</v>
      </c>
      <c r="W445" s="692">
        <v>300</v>
      </c>
      <c r="X445" s="669">
        <v>300</v>
      </c>
      <c r="Y445" s="692">
        <v>300</v>
      </c>
    </row>
    <row r="446" spans="2:25" ht="15" hidden="1" customHeight="1" x14ac:dyDescent="0.25">
      <c r="B446" s="95" t="s">
        <v>105</v>
      </c>
      <c r="C446" s="454" t="s">
        <v>275</v>
      </c>
      <c r="D446" s="11" t="s">
        <v>236</v>
      </c>
      <c r="E446" s="8" t="s">
        <v>6</v>
      </c>
      <c r="F446" s="10"/>
      <c r="G446" s="10"/>
      <c r="H446" s="9" t="s">
        <v>41</v>
      </c>
      <c r="I446" s="13" t="s">
        <v>46</v>
      </c>
      <c r="J446" s="29" t="s">
        <v>10</v>
      </c>
      <c r="K446" s="30" t="s">
        <v>278</v>
      </c>
      <c r="L446" s="30">
        <v>4</v>
      </c>
      <c r="M446" s="636">
        <v>1</v>
      </c>
      <c r="N446" s="636">
        <v>2</v>
      </c>
      <c r="O446" s="636">
        <v>3</v>
      </c>
      <c r="P446" s="654">
        <v>412</v>
      </c>
      <c r="Q446" s="34" t="s">
        <v>53</v>
      </c>
      <c r="R446" s="413">
        <v>11</v>
      </c>
      <c r="S446" s="669">
        <v>100000</v>
      </c>
      <c r="T446" s="669">
        <v>0</v>
      </c>
      <c r="U446" s="965">
        <v>100000</v>
      </c>
      <c r="V446" s="669">
        <v>100000</v>
      </c>
      <c r="W446" s="692">
        <v>100000</v>
      </c>
      <c r="X446" s="669">
        <v>100000</v>
      </c>
      <c r="Y446" s="692">
        <v>100000</v>
      </c>
    </row>
    <row r="447" spans="2:25" ht="15" hidden="1" customHeight="1" x14ac:dyDescent="0.25">
      <c r="B447" s="95" t="s">
        <v>105</v>
      </c>
      <c r="C447" s="454" t="s">
        <v>275</v>
      </c>
      <c r="D447" s="11" t="s">
        <v>236</v>
      </c>
      <c r="E447" s="8" t="s">
        <v>6</v>
      </c>
      <c r="F447" s="10"/>
      <c r="G447" s="10"/>
      <c r="H447" s="9" t="s">
        <v>41</v>
      </c>
      <c r="I447" s="13" t="s">
        <v>46</v>
      </c>
      <c r="J447" s="29" t="s">
        <v>10</v>
      </c>
      <c r="K447" s="30" t="s">
        <v>278</v>
      </c>
      <c r="L447" s="30">
        <v>4</v>
      </c>
      <c r="M447" s="636">
        <v>2</v>
      </c>
      <c r="N447" s="636">
        <v>2</v>
      </c>
      <c r="O447" s="637">
        <v>1</v>
      </c>
      <c r="P447" s="751">
        <v>422</v>
      </c>
      <c r="Q447" s="658" t="s">
        <v>67</v>
      </c>
      <c r="R447" s="413">
        <v>11</v>
      </c>
      <c r="S447" s="669">
        <v>60000</v>
      </c>
      <c r="T447" s="669">
        <v>15966</v>
      </c>
      <c r="U447" s="965">
        <v>60000</v>
      </c>
      <c r="V447" s="669">
        <v>60000</v>
      </c>
      <c r="W447" s="692">
        <v>60000</v>
      </c>
      <c r="X447" s="669">
        <v>60000</v>
      </c>
      <c r="Y447" s="692">
        <v>60000</v>
      </c>
    </row>
    <row r="448" spans="2:25" ht="15" hidden="1" customHeight="1" x14ac:dyDescent="0.25">
      <c r="B448" s="95" t="s">
        <v>105</v>
      </c>
      <c r="C448" s="454" t="s">
        <v>275</v>
      </c>
      <c r="D448" s="11" t="s">
        <v>236</v>
      </c>
      <c r="E448" s="8" t="s">
        <v>6</v>
      </c>
      <c r="F448" s="10"/>
      <c r="G448" s="10"/>
      <c r="H448" s="9" t="s">
        <v>41</v>
      </c>
      <c r="I448" s="13" t="s">
        <v>46</v>
      </c>
      <c r="J448" s="29" t="s">
        <v>10</v>
      </c>
      <c r="K448" s="30" t="s">
        <v>278</v>
      </c>
      <c r="L448" s="30">
        <v>4</v>
      </c>
      <c r="M448" s="636">
        <v>2</v>
      </c>
      <c r="N448" s="636">
        <v>2</v>
      </c>
      <c r="O448" s="637">
        <v>2</v>
      </c>
      <c r="P448" s="751">
        <v>422</v>
      </c>
      <c r="Q448" s="658" t="s">
        <v>68</v>
      </c>
      <c r="R448" s="413">
        <v>11</v>
      </c>
      <c r="S448" s="669">
        <v>20000</v>
      </c>
      <c r="T448" s="669">
        <v>0</v>
      </c>
      <c r="U448" s="965">
        <v>30000</v>
      </c>
      <c r="V448" s="669">
        <v>20000</v>
      </c>
      <c r="W448" s="692">
        <v>30000</v>
      </c>
      <c r="X448" s="669">
        <v>30000</v>
      </c>
      <c r="Y448" s="692">
        <v>30000</v>
      </c>
    </row>
    <row r="449" spans="2:25" ht="15" hidden="1" customHeight="1" x14ac:dyDescent="0.25">
      <c r="B449" s="95" t="s">
        <v>105</v>
      </c>
      <c r="C449" s="454" t="s">
        <v>275</v>
      </c>
      <c r="D449" s="11" t="s">
        <v>236</v>
      </c>
      <c r="E449" s="8" t="s">
        <v>6</v>
      </c>
      <c r="F449" s="10"/>
      <c r="G449" s="10"/>
      <c r="H449" s="9" t="s">
        <v>41</v>
      </c>
      <c r="I449" s="13" t="s">
        <v>46</v>
      </c>
      <c r="J449" s="29" t="s">
        <v>10</v>
      </c>
      <c r="K449" s="30" t="s">
        <v>278</v>
      </c>
      <c r="L449" s="30">
        <v>4</v>
      </c>
      <c r="M449" s="636">
        <v>2</v>
      </c>
      <c r="N449" s="636">
        <v>2</v>
      </c>
      <c r="O449" s="637">
        <v>7</v>
      </c>
      <c r="P449" s="751">
        <v>422</v>
      </c>
      <c r="Q449" s="658" t="s">
        <v>70</v>
      </c>
      <c r="R449" s="413">
        <v>11</v>
      </c>
      <c r="S449" s="669">
        <v>20000</v>
      </c>
      <c r="T449" s="669">
        <v>0</v>
      </c>
      <c r="U449" s="965">
        <v>20000</v>
      </c>
      <c r="V449" s="669">
        <v>20000</v>
      </c>
      <c r="W449" s="692">
        <v>30000</v>
      </c>
      <c r="X449" s="669">
        <v>30000</v>
      </c>
      <c r="Y449" s="692">
        <v>30000</v>
      </c>
    </row>
    <row r="450" spans="2:25" ht="24" hidden="1" customHeight="1" x14ac:dyDescent="0.25">
      <c r="B450" s="95" t="s">
        <v>105</v>
      </c>
      <c r="C450" s="454" t="s">
        <v>275</v>
      </c>
      <c r="D450" s="11" t="s">
        <v>236</v>
      </c>
      <c r="E450" s="8" t="s">
        <v>6</v>
      </c>
      <c r="F450" s="8" t="s">
        <v>7</v>
      </c>
      <c r="G450" s="8" t="s">
        <v>8</v>
      </c>
      <c r="H450" s="9" t="s">
        <v>41</v>
      </c>
      <c r="I450" s="10" t="s">
        <v>46</v>
      </c>
      <c r="J450" s="62" t="s">
        <v>10</v>
      </c>
      <c r="K450" s="63" t="s">
        <v>62</v>
      </c>
      <c r="L450" s="63"/>
      <c r="M450" s="64"/>
      <c r="N450" s="64"/>
      <c r="O450" s="64"/>
      <c r="P450" s="65"/>
      <c r="Q450" s="66" t="s">
        <v>279</v>
      </c>
      <c r="R450" s="417">
        <v>11</v>
      </c>
      <c r="S450" s="927">
        <f>SUM(S451:S458)</f>
        <v>180000</v>
      </c>
      <c r="T450" s="927">
        <f t="shared" ref="T450:Y450" si="103">SUM(T451:T458)</f>
        <v>0</v>
      </c>
      <c r="U450" s="1020">
        <f t="shared" si="103"/>
        <v>435000</v>
      </c>
      <c r="V450" s="927">
        <f t="shared" si="103"/>
        <v>285000</v>
      </c>
      <c r="W450" s="1044">
        <f t="shared" si="103"/>
        <v>400000</v>
      </c>
      <c r="X450" s="927">
        <f t="shared" si="103"/>
        <v>800000</v>
      </c>
      <c r="Y450" s="691">
        <f t="shared" si="103"/>
        <v>2000000</v>
      </c>
    </row>
    <row r="451" spans="2:25" ht="15" hidden="1" customHeight="1" x14ac:dyDescent="0.25">
      <c r="B451" s="95" t="s">
        <v>105</v>
      </c>
      <c r="C451" s="454" t="s">
        <v>275</v>
      </c>
      <c r="D451" s="11" t="s">
        <v>236</v>
      </c>
      <c r="E451" s="8" t="s">
        <v>6</v>
      </c>
      <c r="F451" s="10"/>
      <c r="G451" s="10"/>
      <c r="H451" s="9" t="s">
        <v>41</v>
      </c>
      <c r="I451" s="10" t="s">
        <v>46</v>
      </c>
      <c r="J451" s="653" t="s">
        <v>10</v>
      </c>
      <c r="K451" s="654" t="s">
        <v>62</v>
      </c>
      <c r="L451" s="752">
        <v>3</v>
      </c>
      <c r="M451" s="753">
        <v>2</v>
      </c>
      <c r="N451" s="753">
        <v>1</v>
      </c>
      <c r="O451" s="660">
        <v>1</v>
      </c>
      <c r="P451" s="754">
        <v>321</v>
      </c>
      <c r="Q451" s="755" t="s">
        <v>17</v>
      </c>
      <c r="R451" s="420">
        <v>11</v>
      </c>
      <c r="S451" s="669">
        <v>30000</v>
      </c>
      <c r="T451" s="669">
        <v>0</v>
      </c>
      <c r="U451" s="965">
        <v>30000</v>
      </c>
      <c r="V451" s="669">
        <v>30000</v>
      </c>
      <c r="W451" s="966">
        <v>40000</v>
      </c>
      <c r="X451" s="669">
        <v>40000</v>
      </c>
      <c r="Y451" s="692">
        <v>40000</v>
      </c>
    </row>
    <row r="452" spans="2:25" ht="15" hidden="1" customHeight="1" x14ac:dyDescent="0.25">
      <c r="B452" s="95" t="s">
        <v>105</v>
      </c>
      <c r="C452" s="454" t="s">
        <v>275</v>
      </c>
      <c r="D452" s="11" t="s">
        <v>236</v>
      </c>
      <c r="E452" s="8" t="s">
        <v>6</v>
      </c>
      <c r="F452" s="10"/>
      <c r="G452" s="10"/>
      <c r="H452" s="9" t="s">
        <v>41</v>
      </c>
      <c r="I452" s="10" t="s">
        <v>46</v>
      </c>
      <c r="J452" s="653" t="s">
        <v>10</v>
      </c>
      <c r="K452" s="654" t="s">
        <v>62</v>
      </c>
      <c r="L452" s="756">
        <v>3</v>
      </c>
      <c r="M452" s="757">
        <v>2</v>
      </c>
      <c r="N452" s="757">
        <v>3</v>
      </c>
      <c r="O452" s="757">
        <v>7</v>
      </c>
      <c r="P452" s="694">
        <v>323</v>
      </c>
      <c r="Q452" s="70" t="s">
        <v>30</v>
      </c>
      <c r="R452" s="758">
        <v>11</v>
      </c>
      <c r="S452" s="669"/>
      <c r="T452" s="669"/>
      <c r="U452" s="965">
        <v>100000</v>
      </c>
      <c r="V452" s="669">
        <v>50000</v>
      </c>
      <c r="W452" s="966">
        <v>100000</v>
      </c>
      <c r="X452" s="669">
        <v>100000</v>
      </c>
      <c r="Y452" s="692">
        <v>900000</v>
      </c>
    </row>
    <row r="453" spans="2:25" ht="15" hidden="1" customHeight="1" x14ac:dyDescent="0.25">
      <c r="B453" s="95" t="s">
        <v>105</v>
      </c>
      <c r="C453" s="454" t="s">
        <v>275</v>
      </c>
      <c r="D453" s="11" t="s">
        <v>236</v>
      </c>
      <c r="E453" s="8" t="s">
        <v>6</v>
      </c>
      <c r="F453" s="10"/>
      <c r="G453" s="10"/>
      <c r="H453" s="9" t="s">
        <v>41</v>
      </c>
      <c r="I453" s="10" t="s">
        <v>46</v>
      </c>
      <c r="J453" s="653" t="s">
        <v>10</v>
      </c>
      <c r="K453" s="654" t="s">
        <v>62</v>
      </c>
      <c r="L453" s="756">
        <v>3</v>
      </c>
      <c r="M453" s="757">
        <v>2</v>
      </c>
      <c r="N453" s="757">
        <v>3</v>
      </c>
      <c r="O453" s="757">
        <v>9</v>
      </c>
      <c r="P453" s="694">
        <v>323</v>
      </c>
      <c r="Q453" s="70" t="s">
        <v>31</v>
      </c>
      <c r="R453" s="758">
        <v>11</v>
      </c>
      <c r="S453" s="669">
        <v>20000</v>
      </c>
      <c r="T453" s="669">
        <v>0</v>
      </c>
      <c r="U453" s="965">
        <v>25000</v>
      </c>
      <c r="V453" s="669">
        <v>25000</v>
      </c>
      <c r="W453" s="966">
        <v>30000</v>
      </c>
      <c r="X453" s="669">
        <v>30000</v>
      </c>
      <c r="Y453" s="692">
        <v>30000</v>
      </c>
    </row>
    <row r="454" spans="2:25" ht="15" hidden="1" customHeight="1" x14ac:dyDescent="0.25">
      <c r="B454" s="95" t="s">
        <v>105</v>
      </c>
      <c r="C454" s="454" t="s">
        <v>275</v>
      </c>
      <c r="D454" s="11" t="s">
        <v>236</v>
      </c>
      <c r="E454" s="8" t="s">
        <v>6</v>
      </c>
      <c r="F454" s="10"/>
      <c r="G454" s="10"/>
      <c r="H454" s="9" t="s">
        <v>41</v>
      </c>
      <c r="I454" s="10" t="s">
        <v>46</v>
      </c>
      <c r="J454" s="653" t="s">
        <v>10</v>
      </c>
      <c r="K454" s="654" t="s">
        <v>62</v>
      </c>
      <c r="L454" s="756">
        <v>3</v>
      </c>
      <c r="M454" s="757">
        <v>2</v>
      </c>
      <c r="N454" s="757">
        <v>4</v>
      </c>
      <c r="O454" s="757">
        <v>1</v>
      </c>
      <c r="P454" s="694">
        <v>324</v>
      </c>
      <c r="Q454" s="70" t="s">
        <v>47</v>
      </c>
      <c r="R454" s="758">
        <v>11</v>
      </c>
      <c r="S454" s="669">
        <v>30000</v>
      </c>
      <c r="T454" s="669">
        <v>0</v>
      </c>
      <c r="U454" s="965">
        <v>30000</v>
      </c>
      <c r="V454" s="669">
        <v>10000</v>
      </c>
      <c r="W454" s="966">
        <v>30000</v>
      </c>
      <c r="X454" s="669">
        <v>30000</v>
      </c>
      <c r="Y454" s="692">
        <v>30000</v>
      </c>
    </row>
    <row r="455" spans="2:25" ht="15" hidden="1" customHeight="1" x14ac:dyDescent="0.25">
      <c r="B455" s="95" t="s">
        <v>105</v>
      </c>
      <c r="C455" s="454" t="s">
        <v>275</v>
      </c>
      <c r="D455" s="11" t="s">
        <v>236</v>
      </c>
      <c r="E455" s="8" t="s">
        <v>6</v>
      </c>
      <c r="F455" s="10"/>
      <c r="G455" s="10"/>
      <c r="H455" s="9" t="s">
        <v>41</v>
      </c>
      <c r="I455" s="10" t="s">
        <v>46</v>
      </c>
      <c r="J455" s="653" t="s">
        <v>10</v>
      </c>
      <c r="K455" s="654" t="s">
        <v>62</v>
      </c>
      <c r="L455" s="756">
        <v>3</v>
      </c>
      <c r="M455" s="757">
        <v>2</v>
      </c>
      <c r="N455" s="757">
        <v>9</v>
      </c>
      <c r="O455" s="757">
        <v>1</v>
      </c>
      <c r="P455" s="694">
        <v>329</v>
      </c>
      <c r="Q455" s="40" t="s">
        <v>39</v>
      </c>
      <c r="R455" s="758">
        <v>11</v>
      </c>
      <c r="S455" s="669">
        <v>100000</v>
      </c>
      <c r="T455" s="669">
        <v>0</v>
      </c>
      <c r="U455" s="965">
        <v>100000</v>
      </c>
      <c r="V455" s="669">
        <v>70000</v>
      </c>
      <c r="W455" s="966">
        <v>100000</v>
      </c>
      <c r="X455" s="669">
        <v>100000</v>
      </c>
      <c r="Y455" s="692">
        <v>100000</v>
      </c>
    </row>
    <row r="456" spans="2:25" ht="17.25" hidden="1" customHeight="1" x14ac:dyDescent="0.25">
      <c r="B456" s="95" t="s">
        <v>105</v>
      </c>
      <c r="C456" s="454" t="s">
        <v>275</v>
      </c>
      <c r="D456" s="11" t="s">
        <v>236</v>
      </c>
      <c r="E456" s="8" t="s">
        <v>6</v>
      </c>
      <c r="F456" s="10"/>
      <c r="G456" s="10"/>
      <c r="H456" s="9" t="s">
        <v>41</v>
      </c>
      <c r="I456" s="10" t="s">
        <v>46</v>
      </c>
      <c r="J456" s="51" t="s">
        <v>10</v>
      </c>
      <c r="K456" s="52" t="s">
        <v>62</v>
      </c>
      <c r="L456" s="56">
        <v>3</v>
      </c>
      <c r="M456" s="57">
        <v>6</v>
      </c>
      <c r="N456" s="57">
        <v>3</v>
      </c>
      <c r="O456" s="57">
        <v>1</v>
      </c>
      <c r="P456" s="52">
        <v>363</v>
      </c>
      <c r="Q456" s="55" t="s">
        <v>60</v>
      </c>
      <c r="R456" s="415">
        <v>11</v>
      </c>
      <c r="S456" s="669"/>
      <c r="T456" s="669"/>
      <c r="U456" s="965"/>
      <c r="V456" s="669"/>
      <c r="W456" s="966"/>
      <c r="X456" s="669"/>
      <c r="Y456" s="692"/>
    </row>
    <row r="457" spans="2:25" ht="15" hidden="1" customHeight="1" x14ac:dyDescent="0.25">
      <c r="B457" s="454" t="s">
        <v>105</v>
      </c>
      <c r="C457" s="454" t="s">
        <v>275</v>
      </c>
      <c r="D457" s="11" t="s">
        <v>236</v>
      </c>
      <c r="E457" s="8" t="s">
        <v>6</v>
      </c>
      <c r="F457" s="10"/>
      <c r="G457" s="10"/>
      <c r="H457" s="9" t="s">
        <v>41</v>
      </c>
      <c r="I457" s="13" t="s">
        <v>46</v>
      </c>
      <c r="J457" s="51" t="s">
        <v>10</v>
      </c>
      <c r="K457" s="56" t="s">
        <v>62</v>
      </c>
      <c r="L457" s="20">
        <v>3</v>
      </c>
      <c r="M457" s="12">
        <v>6</v>
      </c>
      <c r="N457" s="12">
        <v>3</v>
      </c>
      <c r="O457" s="38">
        <v>2</v>
      </c>
      <c r="P457" s="25">
        <v>363</v>
      </c>
      <c r="Q457" s="60" t="s">
        <v>56</v>
      </c>
      <c r="R457" s="415">
        <v>11</v>
      </c>
      <c r="S457" s="669"/>
      <c r="T457" s="669"/>
      <c r="U457" s="965">
        <v>50000</v>
      </c>
      <c r="V457" s="669">
        <v>50000</v>
      </c>
      <c r="W457" s="966"/>
      <c r="X457" s="669">
        <v>200000</v>
      </c>
      <c r="Y457" s="692">
        <v>200000</v>
      </c>
    </row>
    <row r="458" spans="2:25" ht="25.5" hidden="1" customHeight="1" x14ac:dyDescent="0.25">
      <c r="B458" s="454" t="s">
        <v>105</v>
      </c>
      <c r="C458" s="454" t="s">
        <v>275</v>
      </c>
      <c r="D458" s="11" t="s">
        <v>236</v>
      </c>
      <c r="E458" s="8" t="s">
        <v>6</v>
      </c>
      <c r="F458" s="10"/>
      <c r="G458" s="10"/>
      <c r="H458" s="9" t="s">
        <v>41</v>
      </c>
      <c r="I458" s="13" t="s">
        <v>46</v>
      </c>
      <c r="J458" s="653" t="s">
        <v>10</v>
      </c>
      <c r="K458" s="760" t="s">
        <v>62</v>
      </c>
      <c r="L458" s="696">
        <v>3</v>
      </c>
      <c r="M458" s="697">
        <v>6</v>
      </c>
      <c r="N458" s="697">
        <v>6</v>
      </c>
      <c r="O458" s="637">
        <v>1</v>
      </c>
      <c r="P458" s="910">
        <v>366</v>
      </c>
      <c r="Q458" s="814" t="s">
        <v>308</v>
      </c>
      <c r="R458" s="758">
        <v>11</v>
      </c>
      <c r="S458" s="669"/>
      <c r="T458" s="669"/>
      <c r="U458" s="965">
        <v>100000</v>
      </c>
      <c r="V458" s="669">
        <v>50000</v>
      </c>
      <c r="W458" s="966">
        <v>100000</v>
      </c>
      <c r="X458" s="669">
        <v>300000</v>
      </c>
      <c r="Y458" s="692">
        <v>700000</v>
      </c>
    </row>
    <row r="459" spans="2:25" ht="25.5" hidden="1" customHeight="1" x14ac:dyDescent="0.25">
      <c r="B459" s="454" t="s">
        <v>105</v>
      </c>
      <c r="C459" s="454" t="s">
        <v>275</v>
      </c>
      <c r="D459" s="11" t="s">
        <v>236</v>
      </c>
      <c r="E459" s="8" t="s">
        <v>6</v>
      </c>
      <c r="F459" s="13" t="s">
        <v>7</v>
      </c>
      <c r="G459" s="13" t="s">
        <v>8</v>
      </c>
      <c r="H459" s="9" t="s">
        <v>41</v>
      </c>
      <c r="I459" s="13" t="s">
        <v>46</v>
      </c>
      <c r="J459" s="62" t="s">
        <v>10</v>
      </c>
      <c r="K459" s="63" t="s">
        <v>62</v>
      </c>
      <c r="L459" s="63"/>
      <c r="M459" s="64"/>
      <c r="N459" s="64"/>
      <c r="O459" s="64"/>
      <c r="P459" s="65"/>
      <c r="Q459" s="66" t="s">
        <v>279</v>
      </c>
      <c r="R459" s="418">
        <v>43</v>
      </c>
      <c r="S459" s="927">
        <f>SUM(S460:S463)</f>
        <v>3700000</v>
      </c>
      <c r="T459" s="927">
        <f t="shared" ref="T459:Y459" si="104">SUM(T460:T463)</f>
        <v>0</v>
      </c>
      <c r="U459" s="1020">
        <f t="shared" si="104"/>
        <v>3400000</v>
      </c>
      <c r="V459" s="927">
        <f t="shared" si="104"/>
        <v>2800000</v>
      </c>
      <c r="W459" s="1044">
        <f t="shared" si="104"/>
        <v>2900000</v>
      </c>
      <c r="X459" s="927">
        <f t="shared" si="104"/>
        <v>2510000</v>
      </c>
      <c r="Y459" s="691">
        <f t="shared" si="104"/>
        <v>1210000</v>
      </c>
    </row>
    <row r="460" spans="2:25" ht="17.25" hidden="1" customHeight="1" x14ac:dyDescent="0.25">
      <c r="B460" s="454" t="s">
        <v>105</v>
      </c>
      <c r="C460" s="454" t="s">
        <v>275</v>
      </c>
      <c r="D460" s="11" t="s">
        <v>236</v>
      </c>
      <c r="E460" s="8" t="s">
        <v>6</v>
      </c>
      <c r="F460" s="10"/>
      <c r="G460" s="10"/>
      <c r="H460" s="9" t="s">
        <v>41</v>
      </c>
      <c r="I460" s="13" t="s">
        <v>46</v>
      </c>
      <c r="J460" s="653" t="s">
        <v>10</v>
      </c>
      <c r="K460" s="654" t="s">
        <v>62</v>
      </c>
      <c r="L460" s="756">
        <v>3</v>
      </c>
      <c r="M460" s="757">
        <v>2</v>
      </c>
      <c r="N460" s="757">
        <v>3</v>
      </c>
      <c r="O460" s="757">
        <v>7</v>
      </c>
      <c r="P460" s="694">
        <v>323</v>
      </c>
      <c r="Q460" s="70" t="s">
        <v>30</v>
      </c>
      <c r="R460" s="731">
        <v>43</v>
      </c>
      <c r="S460" s="669">
        <v>1700000</v>
      </c>
      <c r="T460" s="669">
        <v>0</v>
      </c>
      <c r="U460" s="965">
        <v>1600000</v>
      </c>
      <c r="V460" s="669">
        <v>1700000</v>
      </c>
      <c r="W460" s="966">
        <v>1600000</v>
      </c>
      <c r="X460" s="669">
        <v>1600000</v>
      </c>
      <c r="Y460" s="692">
        <v>800000</v>
      </c>
    </row>
    <row r="461" spans="2:25" ht="18" hidden="1" customHeight="1" x14ac:dyDescent="0.25">
      <c r="B461" s="454" t="s">
        <v>105</v>
      </c>
      <c r="C461" s="454" t="s">
        <v>275</v>
      </c>
      <c r="D461" s="11" t="s">
        <v>236</v>
      </c>
      <c r="E461" s="8" t="s">
        <v>6</v>
      </c>
      <c r="F461" s="10"/>
      <c r="G461" s="10"/>
      <c r="H461" s="9" t="s">
        <v>41</v>
      </c>
      <c r="I461" s="13" t="s">
        <v>46</v>
      </c>
      <c r="J461" s="653" t="s">
        <v>10</v>
      </c>
      <c r="K461" s="760" t="s">
        <v>62</v>
      </c>
      <c r="L461" s="30">
        <v>3</v>
      </c>
      <c r="M461" s="636">
        <v>6</v>
      </c>
      <c r="N461" s="636">
        <v>3</v>
      </c>
      <c r="O461" s="637">
        <v>2</v>
      </c>
      <c r="P461" s="33">
        <v>363</v>
      </c>
      <c r="Q461" s="59" t="s">
        <v>56</v>
      </c>
      <c r="R461" s="731">
        <v>43</v>
      </c>
      <c r="S461" s="669">
        <v>500000</v>
      </c>
      <c r="T461" s="669">
        <v>0</v>
      </c>
      <c r="U461" s="965">
        <v>400000</v>
      </c>
      <c r="V461" s="669">
        <v>0</v>
      </c>
      <c r="W461" s="966">
        <v>200000</v>
      </c>
      <c r="X461" s="669">
        <v>0</v>
      </c>
      <c r="Y461" s="692">
        <v>0</v>
      </c>
    </row>
    <row r="462" spans="2:25" ht="24" hidden="1" customHeight="1" x14ac:dyDescent="0.25">
      <c r="B462" s="454" t="s">
        <v>105</v>
      </c>
      <c r="C462" s="454" t="s">
        <v>275</v>
      </c>
      <c r="D462" s="11" t="s">
        <v>236</v>
      </c>
      <c r="E462" s="8" t="s">
        <v>6</v>
      </c>
      <c r="F462" s="10"/>
      <c r="G462" s="10"/>
      <c r="H462" s="9" t="s">
        <v>41</v>
      </c>
      <c r="I462" s="13" t="s">
        <v>46</v>
      </c>
      <c r="J462" s="653" t="s">
        <v>10</v>
      </c>
      <c r="K462" s="760" t="s">
        <v>62</v>
      </c>
      <c r="L462" s="30">
        <v>3</v>
      </c>
      <c r="M462" s="636">
        <v>6</v>
      </c>
      <c r="N462" s="636">
        <v>6</v>
      </c>
      <c r="O462" s="637">
        <v>1</v>
      </c>
      <c r="P462" s="637">
        <v>366</v>
      </c>
      <c r="Q462" s="814" t="s">
        <v>308</v>
      </c>
      <c r="R462" s="731">
        <v>43</v>
      </c>
      <c r="S462" s="669">
        <v>1500000</v>
      </c>
      <c r="T462" s="669">
        <v>0</v>
      </c>
      <c r="U462" s="965">
        <v>1400000</v>
      </c>
      <c r="V462" s="669">
        <v>1090000</v>
      </c>
      <c r="W462" s="966">
        <v>1100000</v>
      </c>
      <c r="X462" s="669">
        <v>900000</v>
      </c>
      <c r="Y462" s="692">
        <v>400000</v>
      </c>
    </row>
    <row r="463" spans="2:25" ht="24" hidden="1" customHeight="1" x14ac:dyDescent="0.25">
      <c r="B463" s="454" t="s">
        <v>105</v>
      </c>
      <c r="C463" s="454" t="s">
        <v>275</v>
      </c>
      <c r="D463" s="11" t="s">
        <v>236</v>
      </c>
      <c r="E463" s="8" t="s">
        <v>6</v>
      </c>
      <c r="F463" s="10"/>
      <c r="G463" s="10"/>
      <c r="H463" s="9" t="s">
        <v>41</v>
      </c>
      <c r="I463" s="13" t="s">
        <v>46</v>
      </c>
      <c r="J463" s="653" t="s">
        <v>10</v>
      </c>
      <c r="K463" s="760" t="s">
        <v>62</v>
      </c>
      <c r="L463" s="696">
        <v>3</v>
      </c>
      <c r="M463" s="697">
        <v>6</v>
      </c>
      <c r="N463" s="697">
        <v>6</v>
      </c>
      <c r="O463" s="637">
        <v>2</v>
      </c>
      <c r="P463" s="910">
        <v>366</v>
      </c>
      <c r="Q463" s="814" t="s">
        <v>363</v>
      </c>
      <c r="R463" s="731">
        <v>43</v>
      </c>
      <c r="S463" s="669"/>
      <c r="T463" s="669"/>
      <c r="U463" s="965"/>
      <c r="V463" s="669">
        <v>10000</v>
      </c>
      <c r="W463" s="966"/>
      <c r="X463" s="669">
        <v>10000</v>
      </c>
      <c r="Y463" s="692">
        <v>10000</v>
      </c>
    </row>
    <row r="464" spans="2:25" ht="25.5" hidden="1" customHeight="1" x14ac:dyDescent="0.25">
      <c r="B464" s="95" t="s">
        <v>105</v>
      </c>
      <c r="C464" s="454" t="s">
        <v>275</v>
      </c>
      <c r="D464" s="11" t="s">
        <v>236</v>
      </c>
      <c r="E464" s="8" t="s">
        <v>6</v>
      </c>
      <c r="F464" s="8" t="s">
        <v>7</v>
      </c>
      <c r="G464" s="8" t="s">
        <v>8</v>
      </c>
      <c r="H464" s="9" t="s">
        <v>41</v>
      </c>
      <c r="I464" s="13" t="s">
        <v>46</v>
      </c>
      <c r="J464" s="47" t="s">
        <v>49</v>
      </c>
      <c r="K464" s="48" t="s">
        <v>51</v>
      </c>
      <c r="L464" s="48"/>
      <c r="M464" s="49"/>
      <c r="N464" s="49"/>
      <c r="O464" s="49"/>
      <c r="P464" s="50"/>
      <c r="Q464" s="1101" t="s">
        <v>375</v>
      </c>
      <c r="R464" s="414">
        <v>11</v>
      </c>
      <c r="S464" s="934">
        <f t="shared" ref="S464:Y464" si="105">SUM(S465:S475)</f>
        <v>0</v>
      </c>
      <c r="T464" s="934">
        <f>SUM(T465:T475)</f>
        <v>0</v>
      </c>
      <c r="U464" s="1039">
        <f t="shared" si="105"/>
        <v>0</v>
      </c>
      <c r="V464" s="934">
        <f t="shared" si="105"/>
        <v>0</v>
      </c>
      <c r="W464" s="1083">
        <f t="shared" si="105"/>
        <v>0</v>
      </c>
      <c r="X464" s="934">
        <f t="shared" si="105"/>
        <v>0</v>
      </c>
      <c r="Y464" s="676">
        <f t="shared" si="105"/>
        <v>0</v>
      </c>
    </row>
    <row r="465" spans="2:25" ht="15" hidden="1" customHeight="1" x14ac:dyDescent="0.25">
      <c r="B465" s="95" t="s">
        <v>105</v>
      </c>
      <c r="C465" s="454" t="s">
        <v>275</v>
      </c>
      <c r="D465" s="11" t="s">
        <v>236</v>
      </c>
      <c r="E465" s="8" t="s">
        <v>6</v>
      </c>
      <c r="F465" s="10"/>
      <c r="G465" s="10"/>
      <c r="H465" s="9" t="s">
        <v>41</v>
      </c>
      <c r="I465" s="13" t="s">
        <v>46</v>
      </c>
      <c r="J465" s="653" t="s">
        <v>49</v>
      </c>
      <c r="K465" s="654" t="s">
        <v>51</v>
      </c>
      <c r="L465" s="752">
        <v>3</v>
      </c>
      <c r="M465" s="753">
        <v>2</v>
      </c>
      <c r="N465" s="753">
        <v>3</v>
      </c>
      <c r="O465" s="660">
        <v>2</v>
      </c>
      <c r="P465" s="754">
        <v>323</v>
      </c>
      <c r="Q465" s="669" t="s">
        <v>65</v>
      </c>
      <c r="R465" s="895">
        <v>11</v>
      </c>
      <c r="S465" s="692"/>
      <c r="T465" s="669"/>
      <c r="U465" s="966"/>
      <c r="V465" s="692"/>
      <c r="W465" s="966"/>
      <c r="X465" s="692"/>
      <c r="Y465" s="692"/>
    </row>
    <row r="466" spans="2:25" ht="15" hidden="1" customHeight="1" x14ac:dyDescent="0.25">
      <c r="B466" s="95" t="s">
        <v>105</v>
      </c>
      <c r="C466" s="454" t="s">
        <v>275</v>
      </c>
      <c r="D466" s="11" t="s">
        <v>236</v>
      </c>
      <c r="E466" s="8" t="s">
        <v>6</v>
      </c>
      <c r="F466" s="10"/>
      <c r="G466" s="10"/>
      <c r="H466" s="9" t="s">
        <v>41</v>
      </c>
      <c r="I466" s="13" t="s">
        <v>46</v>
      </c>
      <c r="J466" s="51" t="s">
        <v>49</v>
      </c>
      <c r="K466" s="52" t="s">
        <v>51</v>
      </c>
      <c r="L466" s="53">
        <v>3</v>
      </c>
      <c r="M466" s="54">
        <v>2</v>
      </c>
      <c r="N466" s="54">
        <v>3</v>
      </c>
      <c r="O466" s="54">
        <v>5</v>
      </c>
      <c r="P466" s="23">
        <v>323</v>
      </c>
      <c r="Q466" s="669" t="s">
        <v>52</v>
      </c>
      <c r="R466" s="895">
        <v>11</v>
      </c>
      <c r="S466" s="692"/>
      <c r="T466" s="669"/>
      <c r="U466" s="966"/>
      <c r="V466" s="692"/>
      <c r="W466" s="966"/>
      <c r="X466" s="692"/>
      <c r="Y466" s="692"/>
    </row>
    <row r="467" spans="2:25" ht="15" hidden="1" customHeight="1" x14ac:dyDescent="0.25">
      <c r="B467" s="95" t="s">
        <v>105</v>
      </c>
      <c r="C467" s="454" t="s">
        <v>275</v>
      </c>
      <c r="D467" s="11" t="s">
        <v>236</v>
      </c>
      <c r="E467" s="8" t="s">
        <v>6</v>
      </c>
      <c r="F467" s="10"/>
      <c r="G467" s="10"/>
      <c r="H467" s="9" t="s">
        <v>41</v>
      </c>
      <c r="I467" s="13" t="s">
        <v>46</v>
      </c>
      <c r="J467" s="51" t="s">
        <v>49</v>
      </c>
      <c r="K467" s="52" t="s">
        <v>51</v>
      </c>
      <c r="L467" s="56">
        <v>3</v>
      </c>
      <c r="M467" s="57">
        <v>2</v>
      </c>
      <c r="N467" s="57">
        <v>3</v>
      </c>
      <c r="O467" s="57">
        <v>7</v>
      </c>
      <c r="P467" s="25">
        <v>323</v>
      </c>
      <c r="Q467" s="37" t="s">
        <v>30</v>
      </c>
      <c r="R467" s="415">
        <v>11</v>
      </c>
      <c r="S467" s="692"/>
      <c r="T467" s="669"/>
      <c r="U467" s="966"/>
      <c r="V467" s="692"/>
      <c r="W467" s="966"/>
      <c r="X467" s="692"/>
      <c r="Y467" s="692"/>
    </row>
    <row r="468" spans="2:25" ht="15" hidden="1" customHeight="1" x14ac:dyDescent="0.25">
      <c r="B468" s="95" t="s">
        <v>105</v>
      </c>
      <c r="C468" s="454" t="s">
        <v>275</v>
      </c>
      <c r="D468" s="11" t="s">
        <v>236</v>
      </c>
      <c r="E468" s="8" t="s">
        <v>6</v>
      </c>
      <c r="F468" s="10"/>
      <c r="G468" s="10"/>
      <c r="H468" s="9" t="s">
        <v>41</v>
      </c>
      <c r="I468" s="13" t="s">
        <v>46</v>
      </c>
      <c r="J468" s="653" t="s">
        <v>49</v>
      </c>
      <c r="K468" s="654" t="s">
        <v>51</v>
      </c>
      <c r="L468" s="655">
        <v>3</v>
      </c>
      <c r="M468" s="656">
        <v>2</v>
      </c>
      <c r="N468" s="656">
        <v>3</v>
      </c>
      <c r="O468" s="656">
        <v>8</v>
      </c>
      <c r="P468" s="624">
        <v>323</v>
      </c>
      <c r="Q468" s="759" t="s">
        <v>38</v>
      </c>
      <c r="R468" s="758">
        <v>11</v>
      </c>
      <c r="S468" s="692"/>
      <c r="T468" s="669"/>
      <c r="U468" s="966"/>
      <c r="V468" s="692"/>
      <c r="W468" s="966"/>
      <c r="X468" s="692"/>
      <c r="Y468" s="692"/>
    </row>
    <row r="469" spans="2:25" ht="15" hidden="1" customHeight="1" x14ac:dyDescent="0.25">
      <c r="B469" s="95" t="s">
        <v>105</v>
      </c>
      <c r="C469" s="454" t="s">
        <v>275</v>
      </c>
      <c r="D469" s="11" t="s">
        <v>236</v>
      </c>
      <c r="E469" s="8" t="s">
        <v>6</v>
      </c>
      <c r="F469" s="10"/>
      <c r="G469" s="10"/>
      <c r="H469" s="9" t="s">
        <v>41</v>
      </c>
      <c r="I469" s="13" t="s">
        <v>46</v>
      </c>
      <c r="J469" s="653" t="s">
        <v>49</v>
      </c>
      <c r="K469" s="654" t="s">
        <v>51</v>
      </c>
      <c r="L469" s="655">
        <v>3</v>
      </c>
      <c r="M469" s="656">
        <v>2</v>
      </c>
      <c r="N469" s="656">
        <v>4</v>
      </c>
      <c r="O469" s="656">
        <v>1</v>
      </c>
      <c r="P469" s="624">
        <v>324</v>
      </c>
      <c r="Q469" s="657" t="s">
        <v>47</v>
      </c>
      <c r="R469" s="413">
        <v>11</v>
      </c>
      <c r="S469" s="692"/>
      <c r="T469" s="669"/>
      <c r="U469" s="966"/>
      <c r="V469" s="692"/>
      <c r="W469" s="966"/>
      <c r="X469" s="692"/>
      <c r="Y469" s="692"/>
    </row>
    <row r="470" spans="2:25" ht="15" hidden="1" customHeight="1" x14ac:dyDescent="0.25">
      <c r="B470" s="95" t="s">
        <v>105</v>
      </c>
      <c r="C470" s="454" t="s">
        <v>275</v>
      </c>
      <c r="D470" s="11" t="s">
        <v>236</v>
      </c>
      <c r="E470" s="8" t="s">
        <v>6</v>
      </c>
      <c r="F470" s="10"/>
      <c r="G470" s="10"/>
      <c r="H470" s="9" t="s">
        <v>41</v>
      </c>
      <c r="I470" s="13" t="s">
        <v>46</v>
      </c>
      <c r="J470" s="653" t="s">
        <v>49</v>
      </c>
      <c r="K470" s="654" t="s">
        <v>51</v>
      </c>
      <c r="L470" s="655">
        <v>3</v>
      </c>
      <c r="M470" s="656">
        <v>2</v>
      </c>
      <c r="N470" s="656">
        <v>9</v>
      </c>
      <c r="O470" s="656">
        <v>1</v>
      </c>
      <c r="P470" s="624">
        <v>329</v>
      </c>
      <c r="Q470" s="40" t="s">
        <v>39</v>
      </c>
      <c r="R470" s="413">
        <v>11</v>
      </c>
      <c r="S470" s="692"/>
      <c r="T470" s="669"/>
      <c r="U470" s="966"/>
      <c r="V470" s="692"/>
      <c r="W470" s="966"/>
      <c r="X470" s="692"/>
      <c r="Y470" s="692"/>
    </row>
    <row r="471" spans="2:25" ht="15" hidden="1" customHeight="1" x14ac:dyDescent="0.25">
      <c r="B471" s="95" t="s">
        <v>105</v>
      </c>
      <c r="C471" s="454" t="s">
        <v>275</v>
      </c>
      <c r="D471" s="11" t="s">
        <v>236</v>
      </c>
      <c r="E471" s="8" t="s">
        <v>6</v>
      </c>
      <c r="F471" s="10"/>
      <c r="G471" s="10"/>
      <c r="H471" s="9" t="s">
        <v>41</v>
      </c>
      <c r="I471" s="13" t="s">
        <v>46</v>
      </c>
      <c r="J471" s="653" t="s">
        <v>49</v>
      </c>
      <c r="K471" s="654" t="s">
        <v>51</v>
      </c>
      <c r="L471" s="655">
        <v>3</v>
      </c>
      <c r="M471" s="656">
        <v>6</v>
      </c>
      <c r="N471" s="656">
        <v>3</v>
      </c>
      <c r="O471" s="656">
        <v>1</v>
      </c>
      <c r="P471" s="624">
        <v>363</v>
      </c>
      <c r="Q471" s="658" t="s">
        <v>60</v>
      </c>
      <c r="R471" s="413">
        <v>11</v>
      </c>
      <c r="S471" s="692"/>
      <c r="T471" s="669"/>
      <c r="U471" s="966"/>
      <c r="V471" s="692"/>
      <c r="W471" s="966"/>
      <c r="X471" s="692"/>
      <c r="Y471" s="692"/>
    </row>
    <row r="472" spans="2:25" ht="25.5" hidden="1" customHeight="1" x14ac:dyDescent="0.25">
      <c r="B472" s="95" t="s">
        <v>105</v>
      </c>
      <c r="C472" s="454" t="s">
        <v>275</v>
      </c>
      <c r="D472" s="11" t="s">
        <v>236</v>
      </c>
      <c r="E472" s="8" t="s">
        <v>6</v>
      </c>
      <c r="F472" s="10"/>
      <c r="G472" s="10"/>
      <c r="H472" s="9" t="s">
        <v>41</v>
      </c>
      <c r="I472" s="13" t="s">
        <v>46</v>
      </c>
      <c r="J472" s="653" t="s">
        <v>49</v>
      </c>
      <c r="K472" s="654" t="s">
        <v>51</v>
      </c>
      <c r="L472" s="655">
        <v>3</v>
      </c>
      <c r="M472" s="656">
        <v>6</v>
      </c>
      <c r="N472" s="656">
        <v>6</v>
      </c>
      <c r="O472" s="656">
        <v>1</v>
      </c>
      <c r="P472" s="624">
        <v>366</v>
      </c>
      <c r="Q472" s="658" t="s">
        <v>308</v>
      </c>
      <c r="R472" s="413">
        <v>11</v>
      </c>
      <c r="S472" s="692"/>
      <c r="T472" s="669"/>
      <c r="U472" s="966"/>
      <c r="V472" s="692"/>
      <c r="W472" s="966"/>
      <c r="X472" s="692"/>
      <c r="Y472" s="692"/>
    </row>
    <row r="473" spans="2:25" ht="25.5" hidden="1" customHeight="1" x14ac:dyDescent="0.25">
      <c r="B473" s="95" t="s">
        <v>105</v>
      </c>
      <c r="C473" s="454" t="s">
        <v>275</v>
      </c>
      <c r="D473" s="11" t="s">
        <v>236</v>
      </c>
      <c r="E473" s="8" t="s">
        <v>6</v>
      </c>
      <c r="F473" s="13"/>
      <c r="G473" s="13"/>
      <c r="H473" s="9" t="s">
        <v>41</v>
      </c>
      <c r="I473" s="13" t="s">
        <v>46</v>
      </c>
      <c r="J473" s="653" t="s">
        <v>49</v>
      </c>
      <c r="K473" s="654" t="s">
        <v>51</v>
      </c>
      <c r="L473" s="655">
        <v>3</v>
      </c>
      <c r="M473" s="656">
        <v>6</v>
      </c>
      <c r="N473" s="656">
        <v>6</v>
      </c>
      <c r="O473" s="656">
        <v>2</v>
      </c>
      <c r="P473" s="624">
        <v>366</v>
      </c>
      <c r="Q473" s="658" t="s">
        <v>363</v>
      </c>
      <c r="R473" s="413">
        <v>11</v>
      </c>
      <c r="S473" s="692"/>
      <c r="T473" s="669"/>
      <c r="U473" s="966"/>
      <c r="V473" s="692"/>
      <c r="W473" s="966"/>
      <c r="X473" s="692"/>
      <c r="Y473" s="692"/>
    </row>
    <row r="474" spans="2:25" ht="15" hidden="1" customHeight="1" x14ac:dyDescent="0.25">
      <c r="B474" s="95" t="s">
        <v>105</v>
      </c>
      <c r="C474" s="454" t="s">
        <v>275</v>
      </c>
      <c r="D474" s="11" t="s">
        <v>236</v>
      </c>
      <c r="E474" s="8" t="s">
        <v>6</v>
      </c>
      <c r="F474" s="10"/>
      <c r="G474" s="10"/>
      <c r="H474" s="9" t="s">
        <v>41</v>
      </c>
      <c r="I474" s="13" t="s">
        <v>46</v>
      </c>
      <c r="J474" s="51" t="s">
        <v>49</v>
      </c>
      <c r="K474" s="52" t="s">
        <v>51</v>
      </c>
      <c r="L474" s="56">
        <v>4</v>
      </c>
      <c r="M474" s="57">
        <v>1</v>
      </c>
      <c r="N474" s="57">
        <v>2</v>
      </c>
      <c r="O474" s="708">
        <v>3</v>
      </c>
      <c r="P474" s="52">
        <v>412</v>
      </c>
      <c r="Q474" s="55" t="s">
        <v>53</v>
      </c>
      <c r="R474" s="415">
        <v>11</v>
      </c>
      <c r="S474" s="692"/>
      <c r="T474" s="669"/>
      <c r="U474" s="966"/>
      <c r="V474" s="692"/>
      <c r="W474" s="966"/>
      <c r="X474" s="692"/>
      <c r="Y474" s="692"/>
    </row>
    <row r="475" spans="2:25" ht="15" hidden="1" customHeight="1" x14ac:dyDescent="0.25">
      <c r="B475" s="95" t="s">
        <v>105</v>
      </c>
      <c r="C475" s="454" t="s">
        <v>275</v>
      </c>
      <c r="D475" s="11" t="s">
        <v>236</v>
      </c>
      <c r="E475" s="8" t="s">
        <v>6</v>
      </c>
      <c r="F475" s="10"/>
      <c r="G475" s="10"/>
      <c r="H475" s="9" t="s">
        <v>41</v>
      </c>
      <c r="I475" s="13" t="s">
        <v>46</v>
      </c>
      <c r="J475" s="653" t="s">
        <v>49</v>
      </c>
      <c r="K475" s="654" t="s">
        <v>51</v>
      </c>
      <c r="L475" s="760">
        <v>4</v>
      </c>
      <c r="M475" s="761">
        <v>2</v>
      </c>
      <c r="N475" s="761">
        <v>6</v>
      </c>
      <c r="O475" s="761">
        <v>2</v>
      </c>
      <c r="P475" s="33">
        <v>426</v>
      </c>
      <c r="Q475" s="692" t="s">
        <v>73</v>
      </c>
      <c r="R475" s="896">
        <v>11</v>
      </c>
      <c r="S475" s="692"/>
      <c r="T475" s="692"/>
      <c r="U475" s="966"/>
      <c r="V475" s="692"/>
      <c r="W475" s="966"/>
      <c r="X475" s="692"/>
      <c r="Y475" s="692"/>
    </row>
    <row r="476" spans="2:25" ht="25.5" hidden="1" customHeight="1" x14ac:dyDescent="0.25">
      <c r="B476" s="95" t="s">
        <v>105</v>
      </c>
      <c r="C476" s="454" t="s">
        <v>275</v>
      </c>
      <c r="D476" s="11" t="s">
        <v>236</v>
      </c>
      <c r="E476" s="8" t="s">
        <v>6</v>
      </c>
      <c r="F476" s="8" t="s">
        <v>7</v>
      </c>
      <c r="G476" s="8" t="s">
        <v>8</v>
      </c>
      <c r="H476" s="9" t="s">
        <v>41</v>
      </c>
      <c r="I476" s="13" t="s">
        <v>46</v>
      </c>
      <c r="J476" s="47" t="s">
        <v>49</v>
      </c>
      <c r="K476" s="48" t="s">
        <v>51</v>
      </c>
      <c r="L476" s="48"/>
      <c r="M476" s="49"/>
      <c r="N476" s="49"/>
      <c r="O476" s="49"/>
      <c r="P476" s="50"/>
      <c r="Q476" s="1114" t="s">
        <v>375</v>
      </c>
      <c r="R476" s="418">
        <v>43</v>
      </c>
      <c r="S476" s="934">
        <f>SUM(S477:S486)</f>
        <v>4110000</v>
      </c>
      <c r="T476" s="934">
        <f>SUM(T477:T486)</f>
        <v>1664050</v>
      </c>
      <c r="U476" s="1039">
        <f t="shared" ref="U476:Y476" si="106">SUM(U477:U486)</f>
        <v>3360000</v>
      </c>
      <c r="V476" s="934">
        <f t="shared" si="106"/>
        <v>3185000</v>
      </c>
      <c r="W476" s="1083">
        <f t="shared" si="106"/>
        <v>3410000</v>
      </c>
      <c r="X476" s="934">
        <f t="shared" si="106"/>
        <v>2295000</v>
      </c>
      <c r="Y476" s="676">
        <f t="shared" si="106"/>
        <v>2295000</v>
      </c>
    </row>
    <row r="477" spans="2:25" ht="15" hidden="1" customHeight="1" x14ac:dyDescent="0.25">
      <c r="B477" s="95" t="s">
        <v>105</v>
      </c>
      <c r="C477" s="454" t="s">
        <v>275</v>
      </c>
      <c r="D477" s="11" t="s">
        <v>236</v>
      </c>
      <c r="E477" s="8" t="s">
        <v>6</v>
      </c>
      <c r="F477" s="10"/>
      <c r="G477" s="10"/>
      <c r="H477" s="9" t="s">
        <v>41</v>
      </c>
      <c r="I477" s="13" t="s">
        <v>46</v>
      </c>
      <c r="J477" s="653" t="s">
        <v>49</v>
      </c>
      <c r="K477" s="654" t="s">
        <v>51</v>
      </c>
      <c r="L477" s="752">
        <v>3</v>
      </c>
      <c r="M477" s="753">
        <v>2</v>
      </c>
      <c r="N477" s="753">
        <v>3</v>
      </c>
      <c r="O477" s="660">
        <v>2</v>
      </c>
      <c r="P477" s="754">
        <v>323</v>
      </c>
      <c r="Q477" s="669" t="s">
        <v>65</v>
      </c>
      <c r="R477" s="731">
        <v>43</v>
      </c>
      <c r="S477" s="692">
        <v>330000</v>
      </c>
      <c r="T477" s="669">
        <v>135625</v>
      </c>
      <c r="U477" s="966">
        <v>330000</v>
      </c>
      <c r="V477" s="692">
        <v>180000</v>
      </c>
      <c r="W477" s="966">
        <v>330000</v>
      </c>
      <c r="X477" s="692">
        <v>120000</v>
      </c>
      <c r="Y477" s="692">
        <v>120000</v>
      </c>
    </row>
    <row r="478" spans="2:25" ht="15" hidden="1" customHeight="1" x14ac:dyDescent="0.25">
      <c r="B478" s="95" t="s">
        <v>105</v>
      </c>
      <c r="C478" s="454" t="s">
        <v>275</v>
      </c>
      <c r="D478" s="11" t="s">
        <v>236</v>
      </c>
      <c r="E478" s="8" t="s">
        <v>6</v>
      </c>
      <c r="F478" s="10"/>
      <c r="G478" s="10"/>
      <c r="H478" s="9" t="s">
        <v>41</v>
      </c>
      <c r="I478" s="13" t="s">
        <v>46</v>
      </c>
      <c r="J478" s="653" t="s">
        <v>49</v>
      </c>
      <c r="K478" s="654" t="s">
        <v>51</v>
      </c>
      <c r="L478" s="756">
        <v>3</v>
      </c>
      <c r="M478" s="757">
        <v>2</v>
      </c>
      <c r="N478" s="757">
        <v>3</v>
      </c>
      <c r="O478" s="757">
        <v>5</v>
      </c>
      <c r="P478" s="694">
        <v>323</v>
      </c>
      <c r="Q478" s="669" t="s">
        <v>52</v>
      </c>
      <c r="R478" s="731">
        <v>43</v>
      </c>
      <c r="S478" s="692">
        <v>750000</v>
      </c>
      <c r="T478" s="669">
        <v>377625</v>
      </c>
      <c r="U478" s="966">
        <v>750000</v>
      </c>
      <c r="V478" s="692">
        <v>500000</v>
      </c>
      <c r="W478" s="966">
        <v>750000</v>
      </c>
      <c r="X478" s="692">
        <v>120000</v>
      </c>
      <c r="Y478" s="692">
        <v>120000</v>
      </c>
    </row>
    <row r="479" spans="2:25" ht="15" hidden="1" customHeight="1" x14ac:dyDescent="0.25">
      <c r="B479" s="95" t="s">
        <v>105</v>
      </c>
      <c r="C479" s="454" t="s">
        <v>275</v>
      </c>
      <c r="D479" s="11" t="s">
        <v>236</v>
      </c>
      <c r="E479" s="8" t="s">
        <v>6</v>
      </c>
      <c r="F479" s="10"/>
      <c r="G479" s="10"/>
      <c r="H479" s="9" t="s">
        <v>41</v>
      </c>
      <c r="I479" s="13" t="s">
        <v>46</v>
      </c>
      <c r="J479" s="653" t="s">
        <v>49</v>
      </c>
      <c r="K479" s="654" t="s">
        <v>51</v>
      </c>
      <c r="L479" s="760">
        <v>3</v>
      </c>
      <c r="M479" s="761">
        <v>2</v>
      </c>
      <c r="N479" s="761">
        <v>3</v>
      </c>
      <c r="O479" s="761">
        <v>7</v>
      </c>
      <c r="P479" s="33">
        <v>323</v>
      </c>
      <c r="Q479" s="70" t="s">
        <v>30</v>
      </c>
      <c r="R479" s="731">
        <v>43</v>
      </c>
      <c r="S479" s="692">
        <v>490000</v>
      </c>
      <c r="T479" s="669">
        <v>0</v>
      </c>
      <c r="U479" s="966">
        <v>490000</v>
      </c>
      <c r="V479" s="692">
        <v>300000</v>
      </c>
      <c r="W479" s="966">
        <v>490000</v>
      </c>
      <c r="X479" s="692">
        <v>300000</v>
      </c>
      <c r="Y479" s="692">
        <v>300000</v>
      </c>
    </row>
    <row r="480" spans="2:25" ht="15" hidden="1" customHeight="1" x14ac:dyDescent="0.25">
      <c r="B480" s="95" t="s">
        <v>105</v>
      </c>
      <c r="C480" s="454" t="s">
        <v>275</v>
      </c>
      <c r="D480" s="11" t="s">
        <v>236</v>
      </c>
      <c r="E480" s="8" t="s">
        <v>6</v>
      </c>
      <c r="F480" s="10"/>
      <c r="G480" s="10"/>
      <c r="H480" s="9" t="s">
        <v>41</v>
      </c>
      <c r="I480" s="13" t="s">
        <v>46</v>
      </c>
      <c r="J480" s="653" t="s">
        <v>49</v>
      </c>
      <c r="K480" s="654" t="s">
        <v>51</v>
      </c>
      <c r="L480" s="655">
        <v>3</v>
      </c>
      <c r="M480" s="656">
        <v>2</v>
      </c>
      <c r="N480" s="656">
        <v>3</v>
      </c>
      <c r="O480" s="656">
        <v>8</v>
      </c>
      <c r="P480" s="624">
        <v>323</v>
      </c>
      <c r="Q480" s="759" t="s">
        <v>38</v>
      </c>
      <c r="R480" s="731">
        <v>43</v>
      </c>
      <c r="S480" s="692">
        <v>120000</v>
      </c>
      <c r="T480" s="669">
        <v>0</v>
      </c>
      <c r="U480" s="966">
        <v>120000</v>
      </c>
      <c r="V480" s="692">
        <v>70000</v>
      </c>
      <c r="W480" s="966">
        <v>120000</v>
      </c>
      <c r="X480" s="692">
        <v>70000</v>
      </c>
      <c r="Y480" s="692">
        <v>70000</v>
      </c>
    </row>
    <row r="481" spans="2:25" ht="15" hidden="1" customHeight="1" x14ac:dyDescent="0.25">
      <c r="B481" s="95" t="s">
        <v>105</v>
      </c>
      <c r="C481" s="454" t="s">
        <v>275</v>
      </c>
      <c r="D481" s="11" t="s">
        <v>236</v>
      </c>
      <c r="E481" s="8" t="s">
        <v>6</v>
      </c>
      <c r="F481" s="10"/>
      <c r="G481" s="10"/>
      <c r="H481" s="9" t="s">
        <v>41</v>
      </c>
      <c r="I481" s="13" t="s">
        <v>46</v>
      </c>
      <c r="J481" s="653" t="s">
        <v>49</v>
      </c>
      <c r="K481" s="654" t="s">
        <v>51</v>
      </c>
      <c r="L481" s="655">
        <v>3</v>
      </c>
      <c r="M481" s="656">
        <v>2</v>
      </c>
      <c r="N481" s="656">
        <v>4</v>
      </c>
      <c r="O481" s="656">
        <v>1</v>
      </c>
      <c r="P481" s="624">
        <v>324</v>
      </c>
      <c r="Q481" s="657" t="s">
        <v>47</v>
      </c>
      <c r="R481" s="731">
        <v>43</v>
      </c>
      <c r="S481" s="692">
        <v>30000</v>
      </c>
      <c r="T481" s="669">
        <v>0</v>
      </c>
      <c r="U481" s="966">
        <v>30000</v>
      </c>
      <c r="V481" s="692">
        <v>10000</v>
      </c>
      <c r="W481" s="966">
        <v>30000</v>
      </c>
      <c r="X481" s="692">
        <v>10000</v>
      </c>
      <c r="Y481" s="692">
        <v>10000</v>
      </c>
    </row>
    <row r="482" spans="2:25" ht="15" hidden="1" customHeight="1" x14ac:dyDescent="0.25">
      <c r="B482" s="95" t="s">
        <v>105</v>
      </c>
      <c r="C482" s="454" t="s">
        <v>275</v>
      </c>
      <c r="D482" s="11" t="s">
        <v>236</v>
      </c>
      <c r="E482" s="8" t="s">
        <v>6</v>
      </c>
      <c r="F482" s="10"/>
      <c r="G482" s="10"/>
      <c r="H482" s="9" t="s">
        <v>41</v>
      </c>
      <c r="I482" s="13" t="s">
        <v>46</v>
      </c>
      <c r="J482" s="653" t="s">
        <v>49</v>
      </c>
      <c r="K482" s="654" t="s">
        <v>51</v>
      </c>
      <c r="L482" s="655">
        <v>3</v>
      </c>
      <c r="M482" s="656">
        <v>2</v>
      </c>
      <c r="N482" s="656">
        <v>9</v>
      </c>
      <c r="O482" s="656">
        <v>1</v>
      </c>
      <c r="P482" s="624">
        <v>329</v>
      </c>
      <c r="Q482" s="40" t="s">
        <v>39</v>
      </c>
      <c r="R482" s="731">
        <v>43</v>
      </c>
      <c r="S482" s="692">
        <v>30000</v>
      </c>
      <c r="T482" s="669">
        <v>0</v>
      </c>
      <c r="U482" s="966">
        <v>30000</v>
      </c>
      <c r="V482" s="692">
        <v>15000</v>
      </c>
      <c r="W482" s="966">
        <v>30000</v>
      </c>
      <c r="X482" s="692">
        <v>15000</v>
      </c>
      <c r="Y482" s="692">
        <v>15000</v>
      </c>
    </row>
    <row r="483" spans="2:25" ht="25.5" hidden="1" customHeight="1" x14ac:dyDescent="0.25">
      <c r="B483" s="95" t="s">
        <v>105</v>
      </c>
      <c r="C483" s="454" t="s">
        <v>275</v>
      </c>
      <c r="D483" s="11" t="s">
        <v>236</v>
      </c>
      <c r="E483" s="8" t="s">
        <v>6</v>
      </c>
      <c r="F483" s="10"/>
      <c r="G483" s="10"/>
      <c r="H483" s="9" t="s">
        <v>41</v>
      </c>
      <c r="I483" s="13" t="s">
        <v>46</v>
      </c>
      <c r="J483" s="653" t="s">
        <v>49</v>
      </c>
      <c r="K483" s="654" t="s">
        <v>51</v>
      </c>
      <c r="L483" s="655">
        <v>3</v>
      </c>
      <c r="M483" s="656">
        <v>6</v>
      </c>
      <c r="N483" s="656">
        <v>6</v>
      </c>
      <c r="O483" s="656">
        <v>1</v>
      </c>
      <c r="P483" s="624">
        <v>366</v>
      </c>
      <c r="Q483" s="658" t="s">
        <v>308</v>
      </c>
      <c r="R483" s="731">
        <v>43</v>
      </c>
      <c r="S483" s="692">
        <v>700000</v>
      </c>
      <c r="T483" s="669">
        <v>252000</v>
      </c>
      <c r="U483" s="966">
        <v>700000</v>
      </c>
      <c r="V483" s="692">
        <v>700000</v>
      </c>
      <c r="W483" s="966">
        <v>800000</v>
      </c>
      <c r="X483" s="692">
        <v>800000</v>
      </c>
      <c r="Y483" s="692">
        <v>800000</v>
      </c>
    </row>
    <row r="484" spans="2:25" ht="25.5" hidden="1" customHeight="1" x14ac:dyDescent="0.25">
      <c r="B484" s="95" t="s">
        <v>105</v>
      </c>
      <c r="C484" s="454" t="s">
        <v>275</v>
      </c>
      <c r="D484" s="11" t="s">
        <v>236</v>
      </c>
      <c r="E484" s="8" t="s">
        <v>6</v>
      </c>
      <c r="F484" s="13"/>
      <c r="G484" s="13"/>
      <c r="H484" s="9" t="s">
        <v>41</v>
      </c>
      <c r="I484" s="13" t="s">
        <v>46</v>
      </c>
      <c r="J484" s="653" t="s">
        <v>49</v>
      </c>
      <c r="K484" s="654" t="s">
        <v>51</v>
      </c>
      <c r="L484" s="655">
        <v>3</v>
      </c>
      <c r="M484" s="656">
        <v>6</v>
      </c>
      <c r="N484" s="656">
        <v>6</v>
      </c>
      <c r="O484" s="656">
        <v>2</v>
      </c>
      <c r="P484" s="624">
        <v>366</v>
      </c>
      <c r="Q484" s="658" t="s">
        <v>363</v>
      </c>
      <c r="R484" s="731">
        <v>43</v>
      </c>
      <c r="S484" s="692">
        <v>400000</v>
      </c>
      <c r="T484" s="669">
        <v>898800</v>
      </c>
      <c r="U484" s="966">
        <v>300000</v>
      </c>
      <c r="V484" s="692">
        <v>300000</v>
      </c>
      <c r="W484" s="966">
        <v>200000</v>
      </c>
      <c r="X484" s="692">
        <v>200000</v>
      </c>
      <c r="Y484" s="692">
        <v>200000</v>
      </c>
    </row>
    <row r="485" spans="2:25" ht="15" hidden="1" customHeight="1" x14ac:dyDescent="0.25">
      <c r="B485" s="95" t="s">
        <v>105</v>
      </c>
      <c r="C485" s="454" t="s">
        <v>275</v>
      </c>
      <c r="D485" s="11" t="s">
        <v>236</v>
      </c>
      <c r="E485" s="8" t="s">
        <v>6</v>
      </c>
      <c r="F485" s="10"/>
      <c r="G485" s="10"/>
      <c r="H485" s="9" t="s">
        <v>41</v>
      </c>
      <c r="I485" s="13" t="s">
        <v>46</v>
      </c>
      <c r="J485" s="653" t="s">
        <v>49</v>
      </c>
      <c r="K485" s="654" t="s">
        <v>51</v>
      </c>
      <c r="L485" s="760">
        <v>4</v>
      </c>
      <c r="M485" s="761">
        <v>1</v>
      </c>
      <c r="N485" s="761">
        <v>2</v>
      </c>
      <c r="O485" s="751">
        <v>3</v>
      </c>
      <c r="P485" s="654">
        <v>412</v>
      </c>
      <c r="Q485" s="911" t="s">
        <v>53</v>
      </c>
      <c r="R485" s="731">
        <v>43</v>
      </c>
      <c r="S485" s="692">
        <v>260000</v>
      </c>
      <c r="T485" s="669">
        <v>0</v>
      </c>
      <c r="U485" s="966">
        <v>110000</v>
      </c>
      <c r="V485" s="692">
        <v>110000</v>
      </c>
      <c r="W485" s="966">
        <v>110000</v>
      </c>
      <c r="X485" s="692">
        <v>110000</v>
      </c>
      <c r="Y485" s="692">
        <v>110000</v>
      </c>
    </row>
    <row r="486" spans="2:25" ht="15" hidden="1" customHeight="1" x14ac:dyDescent="0.25">
      <c r="B486" s="95" t="s">
        <v>105</v>
      </c>
      <c r="C486" s="454" t="s">
        <v>275</v>
      </c>
      <c r="D486" s="11" t="s">
        <v>236</v>
      </c>
      <c r="E486" s="8" t="s">
        <v>6</v>
      </c>
      <c r="F486" s="10"/>
      <c r="G486" s="10"/>
      <c r="H486" s="9" t="s">
        <v>41</v>
      </c>
      <c r="I486" s="13" t="s">
        <v>46</v>
      </c>
      <c r="J486" s="653" t="s">
        <v>49</v>
      </c>
      <c r="K486" s="654" t="s">
        <v>51</v>
      </c>
      <c r="L486" s="760">
        <v>4</v>
      </c>
      <c r="M486" s="761">
        <v>2</v>
      </c>
      <c r="N486" s="761">
        <v>6</v>
      </c>
      <c r="O486" s="761">
        <v>2</v>
      </c>
      <c r="P486" s="33">
        <v>426</v>
      </c>
      <c r="Q486" s="692" t="s">
        <v>73</v>
      </c>
      <c r="R486" s="731">
        <v>43</v>
      </c>
      <c r="S486" s="692">
        <v>1000000</v>
      </c>
      <c r="T486" s="692">
        <v>0</v>
      </c>
      <c r="U486" s="966">
        <v>500000</v>
      </c>
      <c r="V486" s="692">
        <v>1000000</v>
      </c>
      <c r="W486" s="966">
        <v>550000</v>
      </c>
      <c r="X486" s="692">
        <v>550000</v>
      </c>
      <c r="Y486" s="692">
        <v>550000</v>
      </c>
    </row>
    <row r="487" spans="2:25" ht="25.5" hidden="1" x14ac:dyDescent="0.25">
      <c r="B487" s="95" t="s">
        <v>105</v>
      </c>
      <c r="C487" s="454" t="s">
        <v>275</v>
      </c>
      <c r="D487" s="11" t="s">
        <v>236</v>
      </c>
      <c r="E487" s="8" t="s">
        <v>6</v>
      </c>
      <c r="F487" s="8" t="s">
        <v>7</v>
      </c>
      <c r="G487" s="8" t="s">
        <v>8</v>
      </c>
      <c r="H487" s="9" t="s">
        <v>41</v>
      </c>
      <c r="I487" s="13" t="s">
        <v>46</v>
      </c>
      <c r="J487" s="14" t="s">
        <v>146</v>
      </c>
      <c r="K487" s="15" t="s">
        <v>364</v>
      </c>
      <c r="L487" s="15"/>
      <c r="M487" s="16"/>
      <c r="N487" s="16"/>
      <c r="O487" s="16"/>
      <c r="P487" s="17"/>
      <c r="Q487" s="18" t="s">
        <v>360</v>
      </c>
      <c r="R487" s="139">
        <v>12</v>
      </c>
      <c r="S487" s="665">
        <f t="shared" ref="S487:Y487" si="107">SUM(S488:S491)</f>
        <v>178000</v>
      </c>
      <c r="T487" s="665">
        <f>SUM(T488:T491)</f>
        <v>32075</v>
      </c>
      <c r="U487" s="1018">
        <f t="shared" si="107"/>
        <v>205500</v>
      </c>
      <c r="V487" s="665">
        <f t="shared" si="107"/>
        <v>315000</v>
      </c>
      <c r="W487" s="1058">
        <f t="shared" si="107"/>
        <v>44000</v>
      </c>
      <c r="X487" s="665">
        <f t="shared" si="107"/>
        <v>0</v>
      </c>
      <c r="Y487" s="469">
        <f t="shared" si="107"/>
        <v>0</v>
      </c>
    </row>
    <row r="488" spans="2:25" ht="16.5" hidden="1" customHeight="1" x14ac:dyDescent="0.25">
      <c r="B488" s="95" t="s">
        <v>105</v>
      </c>
      <c r="C488" s="454" t="s">
        <v>275</v>
      </c>
      <c r="D488" s="11" t="s">
        <v>236</v>
      </c>
      <c r="E488" s="8" t="s">
        <v>6</v>
      </c>
      <c r="F488" s="10"/>
      <c r="G488" s="10"/>
      <c r="H488" s="9" t="s">
        <v>41</v>
      </c>
      <c r="I488" s="13" t="s">
        <v>46</v>
      </c>
      <c r="J488" s="19" t="s">
        <v>146</v>
      </c>
      <c r="K488" s="20" t="s">
        <v>364</v>
      </c>
      <c r="L488" s="21">
        <v>3</v>
      </c>
      <c r="M488" s="22">
        <v>1</v>
      </c>
      <c r="N488" s="22">
        <v>1</v>
      </c>
      <c r="O488" s="22">
        <v>1</v>
      </c>
      <c r="P488" s="23">
        <v>311</v>
      </c>
      <c r="Q488" s="24" t="s">
        <v>12</v>
      </c>
      <c r="R488" s="453">
        <v>12</v>
      </c>
      <c r="S488" s="669">
        <v>140000</v>
      </c>
      <c r="T488" s="669">
        <v>27368</v>
      </c>
      <c r="U488" s="965">
        <v>162000</v>
      </c>
      <c r="V488" s="669">
        <v>269000</v>
      </c>
      <c r="W488" s="966">
        <v>32000</v>
      </c>
      <c r="X488" s="669">
        <v>0</v>
      </c>
      <c r="Y488" s="692">
        <v>0</v>
      </c>
    </row>
    <row r="489" spans="2:25" ht="16.5" hidden="1" customHeight="1" x14ac:dyDescent="0.25">
      <c r="B489" s="95" t="s">
        <v>105</v>
      </c>
      <c r="C489" s="454" t="s">
        <v>275</v>
      </c>
      <c r="D489" s="11" t="s">
        <v>236</v>
      </c>
      <c r="E489" s="8" t="s">
        <v>6</v>
      </c>
      <c r="F489" s="10"/>
      <c r="G489" s="10"/>
      <c r="H489" s="9" t="s">
        <v>41</v>
      </c>
      <c r="I489" s="13" t="s">
        <v>46</v>
      </c>
      <c r="J489" s="19" t="s">
        <v>146</v>
      </c>
      <c r="K489" s="20" t="s">
        <v>364</v>
      </c>
      <c r="L489" s="20">
        <v>3</v>
      </c>
      <c r="M489" s="12">
        <v>1</v>
      </c>
      <c r="N489" s="12">
        <v>2</v>
      </c>
      <c r="O489" s="12">
        <v>1</v>
      </c>
      <c r="P489" s="25">
        <v>312</v>
      </c>
      <c r="Q489" s="24" t="s">
        <v>14</v>
      </c>
      <c r="R489" s="453">
        <v>12</v>
      </c>
      <c r="S489" s="669">
        <v>10000</v>
      </c>
      <c r="T489" s="669">
        <v>0</v>
      </c>
      <c r="U489" s="965">
        <v>10000</v>
      </c>
      <c r="V489" s="669">
        <v>1000</v>
      </c>
      <c r="W489" s="966">
        <v>5000</v>
      </c>
      <c r="X489" s="669">
        <v>0</v>
      </c>
      <c r="Y489" s="692">
        <v>0</v>
      </c>
    </row>
    <row r="490" spans="2:25" ht="15" hidden="1" customHeight="1" x14ac:dyDescent="0.25">
      <c r="B490" s="95" t="s">
        <v>105</v>
      </c>
      <c r="C490" s="454" t="s">
        <v>275</v>
      </c>
      <c r="D490" s="11" t="s">
        <v>236</v>
      </c>
      <c r="E490" s="8" t="s">
        <v>6</v>
      </c>
      <c r="F490" s="10"/>
      <c r="G490" s="10"/>
      <c r="H490" s="9" t="s">
        <v>41</v>
      </c>
      <c r="I490" s="13" t="s">
        <v>46</v>
      </c>
      <c r="J490" s="19" t="s">
        <v>146</v>
      </c>
      <c r="K490" s="20" t="s">
        <v>364</v>
      </c>
      <c r="L490" s="20">
        <v>3</v>
      </c>
      <c r="M490" s="12">
        <v>1</v>
      </c>
      <c r="N490" s="12">
        <v>3</v>
      </c>
      <c r="O490" s="12">
        <v>2</v>
      </c>
      <c r="P490" s="25">
        <v>313</v>
      </c>
      <c r="Q490" s="24" t="s">
        <v>15</v>
      </c>
      <c r="R490" s="453">
        <v>12</v>
      </c>
      <c r="S490" s="669">
        <v>25000</v>
      </c>
      <c r="T490" s="669">
        <v>4242</v>
      </c>
      <c r="U490" s="965">
        <v>30000</v>
      </c>
      <c r="V490" s="669">
        <v>40500</v>
      </c>
      <c r="W490" s="966">
        <v>6000</v>
      </c>
      <c r="X490" s="669">
        <v>0</v>
      </c>
      <c r="Y490" s="692">
        <v>0</v>
      </c>
    </row>
    <row r="491" spans="2:25" ht="14.25" hidden="1" customHeight="1" x14ac:dyDescent="0.25">
      <c r="B491" s="95" t="s">
        <v>105</v>
      </c>
      <c r="C491" s="454" t="s">
        <v>275</v>
      </c>
      <c r="D491" s="11" t="s">
        <v>236</v>
      </c>
      <c r="E491" s="8" t="s">
        <v>6</v>
      </c>
      <c r="F491" s="10"/>
      <c r="G491" s="10"/>
      <c r="H491" s="9" t="s">
        <v>41</v>
      </c>
      <c r="I491" s="13" t="s">
        <v>46</v>
      </c>
      <c r="J491" s="19" t="s">
        <v>146</v>
      </c>
      <c r="K491" s="20" t="s">
        <v>364</v>
      </c>
      <c r="L491" s="20">
        <v>3</v>
      </c>
      <c r="M491" s="12">
        <v>1</v>
      </c>
      <c r="N491" s="12">
        <v>3</v>
      </c>
      <c r="O491" s="12">
        <v>3</v>
      </c>
      <c r="P491" s="25">
        <v>313</v>
      </c>
      <c r="Q491" s="24" t="s">
        <v>16</v>
      </c>
      <c r="R491" s="453">
        <v>12</v>
      </c>
      <c r="S491" s="669">
        <v>3000</v>
      </c>
      <c r="T491" s="669">
        <v>465</v>
      </c>
      <c r="U491" s="965">
        <v>3500</v>
      </c>
      <c r="V491" s="669">
        <v>4500</v>
      </c>
      <c r="W491" s="966">
        <v>1000</v>
      </c>
      <c r="X491" s="669">
        <v>0</v>
      </c>
      <c r="Y491" s="692">
        <v>0</v>
      </c>
    </row>
    <row r="492" spans="2:25" ht="25.5" hidden="1" x14ac:dyDescent="0.25">
      <c r="B492" s="95" t="s">
        <v>105</v>
      </c>
      <c r="C492" s="454" t="s">
        <v>275</v>
      </c>
      <c r="D492" s="11" t="s">
        <v>236</v>
      </c>
      <c r="E492" s="8" t="s">
        <v>6</v>
      </c>
      <c r="F492" s="8" t="s">
        <v>7</v>
      </c>
      <c r="G492" s="8" t="s">
        <v>8</v>
      </c>
      <c r="H492" s="9" t="s">
        <v>41</v>
      </c>
      <c r="I492" s="13" t="s">
        <v>46</v>
      </c>
      <c r="J492" s="14" t="s">
        <v>146</v>
      </c>
      <c r="K492" s="15" t="s">
        <v>364</v>
      </c>
      <c r="L492" s="15"/>
      <c r="M492" s="16"/>
      <c r="N492" s="16"/>
      <c r="O492" s="16"/>
      <c r="P492" s="17"/>
      <c r="Q492" s="18" t="s">
        <v>360</v>
      </c>
      <c r="R492" s="141">
        <v>51</v>
      </c>
      <c r="S492" s="665">
        <f t="shared" ref="S492:Y492" si="108">SUM(S493:S500)</f>
        <v>868000</v>
      </c>
      <c r="T492" s="665">
        <f>SUM(T493:T500)</f>
        <v>14311</v>
      </c>
      <c r="U492" s="1018">
        <f t="shared" si="108"/>
        <v>838500</v>
      </c>
      <c r="V492" s="665">
        <f t="shared" si="108"/>
        <v>1630000</v>
      </c>
      <c r="W492" s="1058">
        <f t="shared" si="108"/>
        <v>113500</v>
      </c>
      <c r="X492" s="665">
        <f t="shared" si="108"/>
        <v>0</v>
      </c>
      <c r="Y492" s="469">
        <f t="shared" si="108"/>
        <v>0</v>
      </c>
    </row>
    <row r="493" spans="2:25" ht="16.5" hidden="1" customHeight="1" x14ac:dyDescent="0.25">
      <c r="B493" s="95" t="s">
        <v>105</v>
      </c>
      <c r="C493" s="454" t="s">
        <v>275</v>
      </c>
      <c r="D493" s="11" t="s">
        <v>236</v>
      </c>
      <c r="E493" s="8" t="s">
        <v>6</v>
      </c>
      <c r="F493" s="10"/>
      <c r="G493" s="10"/>
      <c r="H493" s="9" t="s">
        <v>41</v>
      </c>
      <c r="I493" s="13" t="s">
        <v>46</v>
      </c>
      <c r="J493" s="19" t="s">
        <v>146</v>
      </c>
      <c r="K493" s="20" t="s">
        <v>364</v>
      </c>
      <c r="L493" s="21">
        <v>3</v>
      </c>
      <c r="M493" s="22">
        <v>1</v>
      </c>
      <c r="N493" s="22">
        <v>1</v>
      </c>
      <c r="O493" s="22">
        <v>1</v>
      </c>
      <c r="P493" s="23">
        <v>311</v>
      </c>
      <c r="Q493" s="24" t="s">
        <v>12</v>
      </c>
      <c r="R493" s="902">
        <v>51</v>
      </c>
      <c r="S493" s="669">
        <v>70000</v>
      </c>
      <c r="T493" s="669">
        <v>0</v>
      </c>
      <c r="U493" s="965">
        <v>90000</v>
      </c>
      <c r="V493" s="669">
        <v>133000</v>
      </c>
      <c r="W493" s="966">
        <v>20000</v>
      </c>
      <c r="X493" s="669">
        <v>0</v>
      </c>
      <c r="Y493" s="692">
        <v>0</v>
      </c>
    </row>
    <row r="494" spans="2:25" ht="16.5" hidden="1" customHeight="1" x14ac:dyDescent="0.25">
      <c r="B494" s="95" t="s">
        <v>105</v>
      </c>
      <c r="C494" s="454" t="s">
        <v>275</v>
      </c>
      <c r="D494" s="11" t="s">
        <v>236</v>
      </c>
      <c r="E494" s="8" t="s">
        <v>6</v>
      </c>
      <c r="F494" s="10"/>
      <c r="G494" s="10"/>
      <c r="H494" s="9" t="s">
        <v>41</v>
      </c>
      <c r="I494" s="13" t="s">
        <v>46</v>
      </c>
      <c r="J494" s="19" t="s">
        <v>146</v>
      </c>
      <c r="K494" s="20" t="s">
        <v>364</v>
      </c>
      <c r="L494" s="20">
        <v>3</v>
      </c>
      <c r="M494" s="12">
        <v>1</v>
      </c>
      <c r="N494" s="12">
        <v>2</v>
      </c>
      <c r="O494" s="12">
        <v>1</v>
      </c>
      <c r="P494" s="25">
        <v>312</v>
      </c>
      <c r="Q494" s="24" t="s">
        <v>14</v>
      </c>
      <c r="R494" s="902">
        <v>51</v>
      </c>
      <c r="S494" s="669">
        <v>4000</v>
      </c>
      <c r="T494" s="669">
        <v>0</v>
      </c>
      <c r="U494" s="965">
        <v>5000</v>
      </c>
      <c r="V494" s="669">
        <v>6000</v>
      </c>
      <c r="W494" s="966">
        <v>1000</v>
      </c>
      <c r="X494" s="669">
        <v>0</v>
      </c>
      <c r="Y494" s="692">
        <v>0</v>
      </c>
    </row>
    <row r="495" spans="2:25" ht="15" hidden="1" customHeight="1" x14ac:dyDescent="0.25">
      <c r="B495" s="95" t="s">
        <v>105</v>
      </c>
      <c r="C495" s="454" t="s">
        <v>275</v>
      </c>
      <c r="D495" s="11" t="s">
        <v>236</v>
      </c>
      <c r="E495" s="8" t="s">
        <v>6</v>
      </c>
      <c r="F495" s="10"/>
      <c r="G495" s="10"/>
      <c r="H495" s="9" t="s">
        <v>41</v>
      </c>
      <c r="I495" s="13" t="s">
        <v>46</v>
      </c>
      <c r="J495" s="19" t="s">
        <v>146</v>
      </c>
      <c r="K495" s="20" t="s">
        <v>364</v>
      </c>
      <c r="L495" s="20">
        <v>3</v>
      </c>
      <c r="M495" s="12">
        <v>1</v>
      </c>
      <c r="N495" s="12">
        <v>3</v>
      </c>
      <c r="O495" s="12">
        <v>2</v>
      </c>
      <c r="P495" s="25">
        <v>313</v>
      </c>
      <c r="Q495" s="24" t="s">
        <v>15</v>
      </c>
      <c r="R495" s="902">
        <v>51</v>
      </c>
      <c r="S495" s="669">
        <v>10000</v>
      </c>
      <c r="T495" s="669">
        <v>0</v>
      </c>
      <c r="U495" s="965">
        <v>15000</v>
      </c>
      <c r="V495" s="669">
        <v>20000</v>
      </c>
      <c r="W495" s="966">
        <v>5000</v>
      </c>
      <c r="X495" s="669">
        <v>0</v>
      </c>
      <c r="Y495" s="692">
        <v>0</v>
      </c>
    </row>
    <row r="496" spans="2:25" ht="14.25" hidden="1" customHeight="1" x14ac:dyDescent="0.25">
      <c r="B496" s="95" t="s">
        <v>105</v>
      </c>
      <c r="C496" s="454" t="s">
        <v>275</v>
      </c>
      <c r="D496" s="11" t="s">
        <v>236</v>
      </c>
      <c r="E496" s="8" t="s">
        <v>6</v>
      </c>
      <c r="F496" s="10"/>
      <c r="G496" s="10"/>
      <c r="H496" s="9" t="s">
        <v>41</v>
      </c>
      <c r="I496" s="13" t="s">
        <v>46</v>
      </c>
      <c r="J496" s="19" t="s">
        <v>146</v>
      </c>
      <c r="K496" s="20" t="s">
        <v>364</v>
      </c>
      <c r="L496" s="20">
        <v>3</v>
      </c>
      <c r="M496" s="12">
        <v>1</v>
      </c>
      <c r="N496" s="12">
        <v>3</v>
      </c>
      <c r="O496" s="12">
        <v>3</v>
      </c>
      <c r="P496" s="25">
        <v>313</v>
      </c>
      <c r="Q496" s="24" t="s">
        <v>16</v>
      </c>
      <c r="R496" s="902">
        <v>51</v>
      </c>
      <c r="S496" s="669">
        <v>1000</v>
      </c>
      <c r="T496" s="669">
        <v>0</v>
      </c>
      <c r="U496" s="965">
        <v>1500</v>
      </c>
      <c r="V496" s="669">
        <v>2000</v>
      </c>
      <c r="W496" s="966">
        <v>1500</v>
      </c>
      <c r="X496" s="669">
        <v>0</v>
      </c>
      <c r="Y496" s="692">
        <v>0</v>
      </c>
    </row>
    <row r="497" spans="2:25" ht="14.25" hidden="1" customHeight="1" x14ac:dyDescent="0.25">
      <c r="B497" s="95" t="s">
        <v>105</v>
      </c>
      <c r="C497" s="454" t="s">
        <v>275</v>
      </c>
      <c r="D497" s="11" t="s">
        <v>236</v>
      </c>
      <c r="E497" s="8" t="s">
        <v>6</v>
      </c>
      <c r="F497" s="10"/>
      <c r="G497" s="10"/>
      <c r="H497" s="9" t="s">
        <v>41</v>
      </c>
      <c r="I497" s="13" t="s">
        <v>46</v>
      </c>
      <c r="J497" s="19" t="s">
        <v>146</v>
      </c>
      <c r="K497" s="20" t="s">
        <v>364</v>
      </c>
      <c r="L497" s="20">
        <v>3</v>
      </c>
      <c r="M497" s="12">
        <v>2</v>
      </c>
      <c r="N497" s="12">
        <v>1</v>
      </c>
      <c r="O497" s="12">
        <v>1</v>
      </c>
      <c r="P497" s="25">
        <v>321</v>
      </c>
      <c r="Q497" s="24" t="s">
        <v>17</v>
      </c>
      <c r="R497" s="902">
        <v>51</v>
      </c>
      <c r="S497" s="669">
        <v>80000</v>
      </c>
      <c r="T497" s="669">
        <f>8244+6067</f>
        <v>14311</v>
      </c>
      <c r="U497" s="965">
        <v>80000</v>
      </c>
      <c r="V497" s="669">
        <v>178000</v>
      </c>
      <c r="W497" s="966">
        <v>20000</v>
      </c>
      <c r="X497" s="669">
        <v>0</v>
      </c>
      <c r="Y497" s="692">
        <v>0</v>
      </c>
    </row>
    <row r="498" spans="2:25" ht="14.25" hidden="1" customHeight="1" x14ac:dyDescent="0.25">
      <c r="B498" s="95" t="s">
        <v>105</v>
      </c>
      <c r="C498" s="454" t="s">
        <v>275</v>
      </c>
      <c r="D498" s="11" t="s">
        <v>236</v>
      </c>
      <c r="E498" s="8" t="s">
        <v>6</v>
      </c>
      <c r="F498" s="10"/>
      <c r="G498" s="10"/>
      <c r="H498" s="9" t="s">
        <v>41</v>
      </c>
      <c r="I498" s="13" t="s">
        <v>46</v>
      </c>
      <c r="J498" s="19" t="s">
        <v>146</v>
      </c>
      <c r="K498" s="20" t="s">
        <v>364</v>
      </c>
      <c r="L498" s="20">
        <v>3</v>
      </c>
      <c r="M498" s="12">
        <v>2</v>
      </c>
      <c r="N498" s="12">
        <v>3</v>
      </c>
      <c r="O498" s="12">
        <v>7</v>
      </c>
      <c r="P498" s="25">
        <v>323</v>
      </c>
      <c r="Q498" s="24" t="s">
        <v>30</v>
      </c>
      <c r="R498" s="902">
        <v>51</v>
      </c>
      <c r="S498" s="669">
        <v>450000</v>
      </c>
      <c r="T498" s="669">
        <v>0</v>
      </c>
      <c r="U498" s="965">
        <v>440000</v>
      </c>
      <c r="V498" s="669">
        <v>600000</v>
      </c>
      <c r="W498" s="966">
        <v>10000</v>
      </c>
      <c r="X498" s="669">
        <v>0</v>
      </c>
      <c r="Y498" s="692">
        <v>0</v>
      </c>
    </row>
    <row r="499" spans="2:25" ht="14.25" hidden="1" customHeight="1" x14ac:dyDescent="0.25">
      <c r="B499" s="95" t="s">
        <v>105</v>
      </c>
      <c r="C499" s="454" t="s">
        <v>275</v>
      </c>
      <c r="D499" s="11" t="s">
        <v>236</v>
      </c>
      <c r="E499" s="8" t="s">
        <v>6</v>
      </c>
      <c r="F499" s="10"/>
      <c r="G499" s="10"/>
      <c r="H499" s="9" t="s">
        <v>41</v>
      </c>
      <c r="I499" s="13" t="s">
        <v>46</v>
      </c>
      <c r="J499" s="19" t="s">
        <v>146</v>
      </c>
      <c r="K499" s="20" t="s">
        <v>364</v>
      </c>
      <c r="L499" s="20">
        <v>3</v>
      </c>
      <c r="M499" s="12">
        <v>2</v>
      </c>
      <c r="N499" s="12">
        <v>3</v>
      </c>
      <c r="O499" s="12">
        <v>9</v>
      </c>
      <c r="P499" s="25">
        <v>323</v>
      </c>
      <c r="Q499" s="24" t="s">
        <v>31</v>
      </c>
      <c r="R499" s="902">
        <v>51</v>
      </c>
      <c r="S499" s="669">
        <v>153000</v>
      </c>
      <c r="T499" s="669">
        <v>0</v>
      </c>
      <c r="U499" s="965">
        <v>153000</v>
      </c>
      <c r="V499" s="669">
        <v>436000</v>
      </c>
      <c r="W499" s="966">
        <v>30000</v>
      </c>
      <c r="X499" s="669">
        <v>0</v>
      </c>
      <c r="Y499" s="692">
        <v>0</v>
      </c>
    </row>
    <row r="500" spans="2:25" ht="14.25" hidden="1" customHeight="1" x14ac:dyDescent="0.25">
      <c r="B500" s="95" t="s">
        <v>105</v>
      </c>
      <c r="C500" s="454" t="s">
        <v>275</v>
      </c>
      <c r="D500" s="11" t="s">
        <v>236</v>
      </c>
      <c r="E500" s="8" t="s">
        <v>6</v>
      </c>
      <c r="F500" s="10"/>
      <c r="G500" s="10"/>
      <c r="H500" s="9" t="s">
        <v>41</v>
      </c>
      <c r="I500" s="13" t="s">
        <v>46</v>
      </c>
      <c r="J500" s="19" t="s">
        <v>146</v>
      </c>
      <c r="K500" s="20" t="s">
        <v>364</v>
      </c>
      <c r="L500" s="20">
        <v>3</v>
      </c>
      <c r="M500" s="12">
        <v>2</v>
      </c>
      <c r="N500" s="12">
        <v>4</v>
      </c>
      <c r="O500" s="12">
        <v>1</v>
      </c>
      <c r="P500" s="25">
        <v>324</v>
      </c>
      <c r="Q500" s="24" t="s">
        <v>47</v>
      </c>
      <c r="R500" s="902">
        <v>51</v>
      </c>
      <c r="S500" s="669">
        <v>100000</v>
      </c>
      <c r="T500" s="669">
        <v>0</v>
      </c>
      <c r="U500" s="965">
        <v>54000</v>
      </c>
      <c r="V500" s="669">
        <v>255000</v>
      </c>
      <c r="W500" s="966">
        <v>26000</v>
      </c>
      <c r="X500" s="669">
        <v>0</v>
      </c>
      <c r="Y500" s="692">
        <v>0</v>
      </c>
    </row>
    <row r="501" spans="2:25" ht="14.25" hidden="1" customHeight="1" x14ac:dyDescent="0.25">
      <c r="B501" s="95"/>
      <c r="C501" s="454"/>
      <c r="D501" s="11"/>
      <c r="E501" s="8"/>
      <c r="F501" s="10"/>
      <c r="G501" s="10"/>
      <c r="H501" s="9"/>
      <c r="I501" s="13"/>
      <c r="J501" s="960"/>
      <c r="K501" s="22"/>
      <c r="L501" s="22"/>
      <c r="M501" s="22"/>
      <c r="N501" s="22"/>
      <c r="O501" s="22"/>
      <c r="P501" s="22"/>
      <c r="Q501" s="961"/>
      <c r="R501" s="962"/>
      <c r="S501" s="818"/>
      <c r="T501" s="818"/>
      <c r="U501" s="1040"/>
      <c r="V501" s="818"/>
      <c r="W501" s="1040"/>
      <c r="X501" s="818"/>
      <c r="Y501" s="818"/>
    </row>
    <row r="502" spans="2:25" ht="15" hidden="1" customHeight="1" x14ac:dyDescent="0.25">
      <c r="B502" s="454"/>
      <c r="C502" s="7"/>
      <c r="D502" s="13"/>
      <c r="E502" s="8"/>
      <c r="F502" s="13"/>
      <c r="G502" s="13"/>
      <c r="H502" s="9"/>
      <c r="I502" s="13"/>
      <c r="J502" s="823"/>
      <c r="K502" s="697"/>
      <c r="L502" s="697"/>
      <c r="M502" s="697"/>
      <c r="N502" s="697"/>
      <c r="O502" s="697"/>
      <c r="P502" s="697"/>
      <c r="Q502" s="821"/>
      <c r="R502" s="824"/>
      <c r="S502" s="932"/>
      <c r="T502" s="932"/>
      <c r="U502" s="1034"/>
      <c r="V502" s="932"/>
      <c r="W502" s="1034"/>
      <c r="X502" s="932"/>
      <c r="Y502" s="932"/>
    </row>
    <row r="503" spans="2:25" ht="15" hidden="1" customHeight="1" x14ac:dyDescent="0.25">
      <c r="B503" s="171" t="s">
        <v>105</v>
      </c>
      <c r="C503" s="171" t="s">
        <v>289</v>
      </c>
      <c r="D503" s="762"/>
      <c r="E503" s="97" t="s">
        <v>6</v>
      </c>
      <c r="F503" s="97" t="s">
        <v>7</v>
      </c>
      <c r="G503" s="97" t="s">
        <v>8</v>
      </c>
      <c r="H503" s="136"/>
      <c r="I503" s="99"/>
      <c r="J503" s="763"/>
      <c r="K503" s="764"/>
      <c r="L503" s="765" t="s">
        <v>49</v>
      </c>
      <c r="M503" s="766"/>
      <c r="N503" s="766"/>
      <c r="O503" s="766"/>
      <c r="P503" s="766"/>
      <c r="Q503" s="767" t="s">
        <v>290</v>
      </c>
      <c r="R503" s="768"/>
      <c r="S503" s="935">
        <f>S512+S548</f>
        <v>25532000</v>
      </c>
      <c r="T503" s="935">
        <f t="shared" ref="T503:Y503" si="109">T512+T548</f>
        <v>16112109</v>
      </c>
      <c r="U503" s="1041">
        <f t="shared" si="109"/>
        <v>22956500</v>
      </c>
      <c r="V503" s="935">
        <f t="shared" si="109"/>
        <v>22600000</v>
      </c>
      <c r="W503" s="1084">
        <f t="shared" si="109"/>
        <v>22956500</v>
      </c>
      <c r="X503" s="935">
        <f t="shared" si="109"/>
        <v>12690000</v>
      </c>
      <c r="Y503" s="769">
        <f t="shared" si="109"/>
        <v>12690000</v>
      </c>
    </row>
    <row r="504" spans="2:25" ht="15" hidden="1" customHeight="1" x14ac:dyDescent="0.25">
      <c r="B504" s="454"/>
      <c r="C504" s="454"/>
      <c r="D504" s="762"/>
      <c r="E504" s="97" t="s">
        <v>6</v>
      </c>
      <c r="F504" s="97" t="s">
        <v>7</v>
      </c>
      <c r="G504" s="97" t="s">
        <v>8</v>
      </c>
      <c r="H504" s="136"/>
      <c r="I504" s="99"/>
      <c r="J504" s="137"/>
      <c r="K504" s="105"/>
      <c r="L504" s="106" t="s">
        <v>49</v>
      </c>
      <c r="M504" s="107"/>
      <c r="N504" s="107"/>
      <c r="O504" s="107"/>
      <c r="P504" s="107"/>
      <c r="Q504" s="138" t="s">
        <v>93</v>
      </c>
      <c r="R504" s="118">
        <v>11</v>
      </c>
      <c r="S504" s="935">
        <v>0</v>
      </c>
      <c r="T504" s="935">
        <v>0</v>
      </c>
      <c r="U504" s="1041">
        <v>0</v>
      </c>
      <c r="V504" s="935">
        <v>0</v>
      </c>
      <c r="W504" s="1084">
        <v>0</v>
      </c>
      <c r="X504" s="935">
        <v>0</v>
      </c>
      <c r="Y504" s="769">
        <v>0</v>
      </c>
    </row>
    <row r="505" spans="2:25" ht="15" hidden="1" customHeight="1" x14ac:dyDescent="0.25">
      <c r="B505" s="454"/>
      <c r="C505" s="454"/>
      <c r="D505" s="762"/>
      <c r="E505" s="97" t="s">
        <v>6</v>
      </c>
      <c r="F505" s="97" t="s">
        <v>7</v>
      </c>
      <c r="G505" s="97" t="s">
        <v>8</v>
      </c>
      <c r="H505" s="136"/>
      <c r="I505" s="99"/>
      <c r="J505" s="137"/>
      <c r="K505" s="101"/>
      <c r="L505" s="102" t="s">
        <v>49</v>
      </c>
      <c r="M505" s="103"/>
      <c r="N505" s="103"/>
      <c r="O505" s="103"/>
      <c r="P505" s="103"/>
      <c r="Q505" s="138" t="s">
        <v>99</v>
      </c>
      <c r="R505" s="140">
        <v>43</v>
      </c>
      <c r="S505" s="935">
        <f t="shared" ref="S505:Y505" si="110">S512</f>
        <v>25432000</v>
      </c>
      <c r="T505" s="935">
        <f t="shared" si="110"/>
        <v>16065236</v>
      </c>
      <c r="U505" s="1041">
        <f t="shared" si="110"/>
        <v>22856500</v>
      </c>
      <c r="V505" s="935">
        <f t="shared" si="110"/>
        <v>22500000</v>
      </c>
      <c r="W505" s="1084">
        <f t="shared" si="110"/>
        <v>22856500</v>
      </c>
      <c r="X505" s="935">
        <f t="shared" si="110"/>
        <v>12590000</v>
      </c>
      <c r="Y505" s="769">
        <f t="shared" si="110"/>
        <v>12590000</v>
      </c>
    </row>
    <row r="506" spans="2:25" ht="15" hidden="1" customHeight="1" x14ac:dyDescent="0.25">
      <c r="B506" s="454"/>
      <c r="C506" s="454"/>
      <c r="D506" s="762"/>
      <c r="E506" s="97" t="s">
        <v>6</v>
      </c>
      <c r="F506" s="97" t="s">
        <v>7</v>
      </c>
      <c r="G506" s="97" t="s">
        <v>8</v>
      </c>
      <c r="H506" s="136"/>
      <c r="I506" s="99"/>
      <c r="J506" s="137"/>
      <c r="K506" s="101"/>
      <c r="L506" s="102" t="s">
        <v>49</v>
      </c>
      <c r="M506" s="103"/>
      <c r="N506" s="103"/>
      <c r="O506" s="103"/>
      <c r="P506" s="103"/>
      <c r="Q506" s="138" t="s">
        <v>101</v>
      </c>
      <c r="R506" s="142">
        <v>52</v>
      </c>
      <c r="S506" s="935">
        <f t="shared" ref="S506:Y506" si="111">S548</f>
        <v>100000</v>
      </c>
      <c r="T506" s="935">
        <f t="shared" si="111"/>
        <v>46873</v>
      </c>
      <c r="U506" s="1041">
        <f t="shared" si="111"/>
        <v>100000</v>
      </c>
      <c r="V506" s="935">
        <f t="shared" si="111"/>
        <v>100000</v>
      </c>
      <c r="W506" s="1084">
        <f t="shared" si="111"/>
        <v>100000</v>
      </c>
      <c r="X506" s="935">
        <f t="shared" si="111"/>
        <v>100000</v>
      </c>
      <c r="Y506" s="769">
        <f t="shared" si="111"/>
        <v>100000</v>
      </c>
    </row>
    <row r="507" spans="2:25" ht="15" hidden="1" customHeight="1" x14ac:dyDescent="0.25">
      <c r="B507" s="454"/>
      <c r="C507" s="454"/>
      <c r="D507" s="609"/>
      <c r="E507" s="97" t="s">
        <v>6</v>
      </c>
      <c r="F507" s="97" t="s">
        <v>7</v>
      </c>
      <c r="G507" s="97" t="s">
        <v>8</v>
      </c>
      <c r="H507" s="145"/>
      <c r="I507" s="99"/>
      <c r="J507" s="146"/>
      <c r="K507" s="147"/>
      <c r="L507" s="770" t="s">
        <v>49</v>
      </c>
      <c r="M507" s="770"/>
      <c r="N507" s="770"/>
      <c r="O507" s="770"/>
      <c r="P507" s="770"/>
      <c r="Q507" s="149" t="s">
        <v>335</v>
      </c>
      <c r="R507" s="150"/>
      <c r="S507" s="771">
        <f t="shared" ref="S507:Y507" si="112">S504</f>
        <v>0</v>
      </c>
      <c r="T507" s="771">
        <f t="shared" si="112"/>
        <v>0</v>
      </c>
      <c r="U507" s="1013">
        <f t="shared" si="112"/>
        <v>0</v>
      </c>
      <c r="V507" s="771">
        <f t="shared" si="112"/>
        <v>0</v>
      </c>
      <c r="W507" s="1037">
        <f t="shared" si="112"/>
        <v>0</v>
      </c>
      <c r="X507" s="771">
        <f t="shared" si="112"/>
        <v>0</v>
      </c>
      <c r="Y507" s="470">
        <f t="shared" si="112"/>
        <v>0</v>
      </c>
    </row>
    <row r="508" spans="2:25" ht="15" hidden="1" customHeight="1" x14ac:dyDescent="0.25">
      <c r="B508" s="772"/>
      <c r="C508" s="454"/>
      <c r="D508" s="609"/>
      <c r="E508" s="97" t="s">
        <v>6</v>
      </c>
      <c r="F508" s="97" t="s">
        <v>7</v>
      </c>
      <c r="G508" s="97" t="s">
        <v>8</v>
      </c>
      <c r="H508" s="145"/>
      <c r="I508" s="99"/>
      <c r="J508" s="151"/>
      <c r="K508" s="152"/>
      <c r="L508" s="153" t="s">
        <v>98</v>
      </c>
      <c r="M508" s="773"/>
      <c r="N508" s="773"/>
      <c r="O508" s="773"/>
      <c r="P508" s="773"/>
      <c r="Q508" s="155" t="s">
        <v>291</v>
      </c>
      <c r="R508" s="156"/>
      <c r="S508" s="774"/>
      <c r="T508" s="774"/>
      <c r="U508" s="1014"/>
      <c r="V508" s="774"/>
      <c r="W508" s="1038"/>
      <c r="X508" s="774"/>
      <c r="Y508" s="471"/>
    </row>
    <row r="509" spans="2:25" ht="15" hidden="1" customHeight="1" x14ac:dyDescent="0.25">
      <c r="B509" s="772"/>
      <c r="C509" s="454"/>
      <c r="D509" s="609"/>
      <c r="E509" s="97" t="s">
        <v>6</v>
      </c>
      <c r="F509" s="97" t="s">
        <v>7</v>
      </c>
      <c r="G509" s="97" t="s">
        <v>8</v>
      </c>
      <c r="H509" s="145"/>
      <c r="I509" s="99"/>
      <c r="J509" s="151"/>
      <c r="K509" s="152"/>
      <c r="L509" s="153" t="s">
        <v>98</v>
      </c>
      <c r="M509" s="773"/>
      <c r="N509" s="773"/>
      <c r="O509" s="773"/>
      <c r="P509" s="773"/>
      <c r="Q509" s="157" t="s">
        <v>292</v>
      </c>
      <c r="R509" s="158"/>
      <c r="S509" s="936">
        <f t="shared" ref="S509:Y509" si="113">S508-S507</f>
        <v>0</v>
      </c>
      <c r="T509" s="936">
        <f t="shared" si="113"/>
        <v>0</v>
      </c>
      <c r="U509" s="1042">
        <f t="shared" si="113"/>
        <v>0</v>
      </c>
      <c r="V509" s="936">
        <f t="shared" si="113"/>
        <v>0</v>
      </c>
      <c r="W509" s="1015">
        <f t="shared" si="113"/>
        <v>0</v>
      </c>
      <c r="X509" s="936">
        <f t="shared" si="113"/>
        <v>0</v>
      </c>
      <c r="Y509" s="779">
        <f t="shared" si="113"/>
        <v>0</v>
      </c>
    </row>
    <row r="510" spans="2:25" ht="15" hidden="1" customHeight="1" x14ac:dyDescent="0.25">
      <c r="B510" s="454"/>
      <c r="C510" s="454"/>
      <c r="D510" s="762"/>
      <c r="E510" s="97" t="s">
        <v>6</v>
      </c>
      <c r="F510" s="97" t="s">
        <v>7</v>
      </c>
      <c r="G510" s="97" t="s">
        <v>8</v>
      </c>
      <c r="H510" s="136"/>
      <c r="I510" s="99"/>
      <c r="J510" s="137"/>
      <c r="K510" s="105"/>
      <c r="L510" s="153" t="s">
        <v>49</v>
      </c>
      <c r="M510" s="107"/>
      <c r="N510" s="107"/>
      <c r="O510" s="107"/>
      <c r="P510" s="107"/>
      <c r="Q510" s="159" t="s">
        <v>339</v>
      </c>
      <c r="R510" s="160"/>
      <c r="S510" s="673">
        <f>S505+S506</f>
        <v>25532000</v>
      </c>
      <c r="T510" s="673">
        <f t="shared" ref="T510:Y510" si="114">T505+T506</f>
        <v>16112109</v>
      </c>
      <c r="U510" s="1043">
        <f t="shared" si="114"/>
        <v>22956500</v>
      </c>
      <c r="V510" s="673">
        <f t="shared" si="114"/>
        <v>22600000</v>
      </c>
      <c r="W510" s="1016">
        <f t="shared" si="114"/>
        <v>22956500</v>
      </c>
      <c r="X510" s="673">
        <f t="shared" si="114"/>
        <v>12690000</v>
      </c>
      <c r="Y510" s="161">
        <f t="shared" si="114"/>
        <v>12690000</v>
      </c>
    </row>
    <row r="511" spans="2:25" ht="15" hidden="1" customHeight="1" x14ac:dyDescent="0.25">
      <c r="B511" s="454"/>
      <c r="C511" s="454"/>
      <c r="D511" s="609"/>
      <c r="E511" s="97" t="s">
        <v>6</v>
      </c>
      <c r="F511" s="97" t="s">
        <v>7</v>
      </c>
      <c r="G511" s="97" t="s">
        <v>8</v>
      </c>
      <c r="H511" s="162"/>
      <c r="I511" s="99"/>
      <c r="J511" s="163"/>
      <c r="K511" s="164"/>
      <c r="L511" s="153" t="s">
        <v>49</v>
      </c>
      <c r="M511" s="164"/>
      <c r="N511" s="164"/>
      <c r="O511" s="164"/>
      <c r="P511" s="165"/>
      <c r="Q511" s="775" t="s">
        <v>293</v>
      </c>
      <c r="R511" s="410"/>
      <c r="S511" s="935">
        <f t="shared" ref="S511" si="115">S507+S510</f>
        <v>25532000</v>
      </c>
      <c r="T511" s="935">
        <f t="shared" ref="T511:Y511" si="116">T507+T510</f>
        <v>16112109</v>
      </c>
      <c r="U511" s="1041">
        <f t="shared" si="116"/>
        <v>22956500</v>
      </c>
      <c r="V511" s="935">
        <f t="shared" si="116"/>
        <v>22600000</v>
      </c>
      <c r="W511" s="1084">
        <f t="shared" si="116"/>
        <v>22956500</v>
      </c>
      <c r="X511" s="935">
        <f t="shared" si="116"/>
        <v>12690000</v>
      </c>
      <c r="Y511" s="769">
        <f t="shared" si="116"/>
        <v>12690000</v>
      </c>
    </row>
    <row r="512" spans="2:25" ht="25.5" hidden="1" customHeight="1" x14ac:dyDescent="0.25">
      <c r="B512" s="454" t="s">
        <v>105</v>
      </c>
      <c r="C512" s="7" t="s">
        <v>289</v>
      </c>
      <c r="D512" s="11"/>
      <c r="E512" s="8" t="s">
        <v>6</v>
      </c>
      <c r="F512" s="13" t="s">
        <v>7</v>
      </c>
      <c r="G512" s="13" t="s">
        <v>8</v>
      </c>
      <c r="H512" s="9" t="s">
        <v>41</v>
      </c>
      <c r="I512" s="13" t="s">
        <v>46</v>
      </c>
      <c r="J512" s="14" t="s">
        <v>10</v>
      </c>
      <c r="K512" s="15" t="s">
        <v>294</v>
      </c>
      <c r="L512" s="15"/>
      <c r="M512" s="16"/>
      <c r="N512" s="16"/>
      <c r="O512" s="16"/>
      <c r="P512" s="17"/>
      <c r="Q512" s="735" t="s">
        <v>241</v>
      </c>
      <c r="R512" s="418">
        <v>43</v>
      </c>
      <c r="S512" s="691">
        <f>SUM(S513:S547)</f>
        <v>25432000</v>
      </c>
      <c r="T512" s="691">
        <f t="shared" ref="T512:Y512" si="117">SUM(T513:T547)</f>
        <v>16065236</v>
      </c>
      <c r="U512" s="1044">
        <f t="shared" si="117"/>
        <v>22856500</v>
      </c>
      <c r="V512" s="691">
        <f t="shared" si="117"/>
        <v>22500000</v>
      </c>
      <c r="W512" s="1044">
        <f t="shared" si="117"/>
        <v>22856500</v>
      </c>
      <c r="X512" s="691">
        <f t="shared" si="117"/>
        <v>12590000</v>
      </c>
      <c r="Y512" s="691">
        <f t="shared" si="117"/>
        <v>12590000</v>
      </c>
    </row>
    <row r="513" spans="2:25" ht="15" hidden="1" customHeight="1" x14ac:dyDescent="0.25">
      <c r="B513" s="454" t="s">
        <v>105</v>
      </c>
      <c r="C513" s="7" t="s">
        <v>289</v>
      </c>
      <c r="D513" s="11"/>
      <c r="E513" s="8" t="s">
        <v>6</v>
      </c>
      <c r="F513" s="13"/>
      <c r="G513" s="13"/>
      <c r="H513" s="9" t="s">
        <v>41</v>
      </c>
      <c r="I513" s="13" t="s">
        <v>46</v>
      </c>
      <c r="J513" s="650" t="s">
        <v>10</v>
      </c>
      <c r="K513" s="651" t="s">
        <v>294</v>
      </c>
      <c r="L513" s="651">
        <v>3</v>
      </c>
      <c r="M513" s="659">
        <v>1</v>
      </c>
      <c r="N513" s="659">
        <v>1</v>
      </c>
      <c r="O513" s="660">
        <v>1</v>
      </c>
      <c r="P513" s="660">
        <v>311</v>
      </c>
      <c r="Q513" s="741" t="s">
        <v>12</v>
      </c>
      <c r="R513" s="731">
        <v>43</v>
      </c>
      <c r="S513" s="669">
        <v>15138000</v>
      </c>
      <c r="T513" s="669">
        <v>9804356</v>
      </c>
      <c r="U513" s="965">
        <v>13624200</v>
      </c>
      <c r="V513" s="669">
        <v>13364000</v>
      </c>
      <c r="W513" s="966">
        <v>13624200</v>
      </c>
      <c r="X513" s="669">
        <v>6900000</v>
      </c>
      <c r="Y513" s="692">
        <v>6900000</v>
      </c>
    </row>
    <row r="514" spans="2:25" ht="15" hidden="1" customHeight="1" x14ac:dyDescent="0.25">
      <c r="B514" s="454" t="s">
        <v>105</v>
      </c>
      <c r="C514" s="7" t="s">
        <v>289</v>
      </c>
      <c r="D514" s="11"/>
      <c r="E514" s="8" t="s">
        <v>6</v>
      </c>
      <c r="F514" s="13"/>
      <c r="G514" s="13"/>
      <c r="H514" s="9" t="s">
        <v>41</v>
      </c>
      <c r="I514" s="13" t="s">
        <v>46</v>
      </c>
      <c r="J514" s="29" t="s">
        <v>10</v>
      </c>
      <c r="K514" s="651" t="s">
        <v>294</v>
      </c>
      <c r="L514" s="651">
        <v>3</v>
      </c>
      <c r="M514" s="659">
        <v>1</v>
      </c>
      <c r="N514" s="659">
        <v>1</v>
      </c>
      <c r="O514" s="660">
        <v>3</v>
      </c>
      <c r="P514" s="660">
        <v>311</v>
      </c>
      <c r="Q514" s="741" t="s">
        <v>13</v>
      </c>
      <c r="R514" s="731">
        <v>43</v>
      </c>
      <c r="S514" s="669">
        <v>243000</v>
      </c>
      <c r="T514" s="669">
        <v>66097</v>
      </c>
      <c r="U514" s="965">
        <v>218700</v>
      </c>
      <c r="V514" s="669">
        <v>100000</v>
      </c>
      <c r="W514" s="966">
        <v>218700</v>
      </c>
      <c r="X514" s="669">
        <v>50000</v>
      </c>
      <c r="Y514" s="692">
        <v>50000</v>
      </c>
    </row>
    <row r="515" spans="2:25" ht="15" hidden="1" customHeight="1" x14ac:dyDescent="0.25">
      <c r="B515" s="454" t="s">
        <v>105</v>
      </c>
      <c r="C515" s="7" t="s">
        <v>289</v>
      </c>
      <c r="D515" s="11"/>
      <c r="E515" s="8" t="s">
        <v>6</v>
      </c>
      <c r="F515" s="13"/>
      <c r="G515" s="13"/>
      <c r="H515" s="9" t="s">
        <v>41</v>
      </c>
      <c r="I515" s="13" t="s">
        <v>46</v>
      </c>
      <c r="J515" s="29" t="s">
        <v>10</v>
      </c>
      <c r="K515" s="651" t="s">
        <v>294</v>
      </c>
      <c r="L515" s="651">
        <v>3</v>
      </c>
      <c r="M515" s="659">
        <v>1</v>
      </c>
      <c r="N515" s="659">
        <v>2</v>
      </c>
      <c r="O515" s="660">
        <v>1</v>
      </c>
      <c r="P515" s="660">
        <v>312</v>
      </c>
      <c r="Q515" s="741" t="s">
        <v>14</v>
      </c>
      <c r="R515" s="731">
        <v>43</v>
      </c>
      <c r="S515" s="669">
        <v>108000</v>
      </c>
      <c r="T515" s="669">
        <v>198094</v>
      </c>
      <c r="U515" s="965">
        <v>97200</v>
      </c>
      <c r="V515" s="669">
        <v>197200</v>
      </c>
      <c r="W515" s="966">
        <v>97200</v>
      </c>
      <c r="X515" s="669">
        <v>100000</v>
      </c>
      <c r="Y515" s="692">
        <v>100000</v>
      </c>
    </row>
    <row r="516" spans="2:25" ht="15" hidden="1" customHeight="1" x14ac:dyDescent="0.25">
      <c r="B516" s="454" t="s">
        <v>105</v>
      </c>
      <c r="C516" s="7" t="s">
        <v>289</v>
      </c>
      <c r="D516" s="11"/>
      <c r="E516" s="8" t="s">
        <v>6</v>
      </c>
      <c r="F516" s="13"/>
      <c r="G516" s="13"/>
      <c r="H516" s="9" t="s">
        <v>41</v>
      </c>
      <c r="I516" s="13" t="s">
        <v>46</v>
      </c>
      <c r="J516" s="29" t="s">
        <v>10</v>
      </c>
      <c r="K516" s="651" t="s">
        <v>294</v>
      </c>
      <c r="L516" s="651">
        <v>3</v>
      </c>
      <c r="M516" s="659">
        <v>1</v>
      </c>
      <c r="N516" s="659">
        <v>3</v>
      </c>
      <c r="O516" s="660">
        <v>2</v>
      </c>
      <c r="P516" s="660">
        <v>313</v>
      </c>
      <c r="Q516" s="741" t="s">
        <v>15</v>
      </c>
      <c r="R516" s="731">
        <v>43</v>
      </c>
      <c r="S516" s="669">
        <v>2430000</v>
      </c>
      <c r="T516" s="669">
        <v>1530665</v>
      </c>
      <c r="U516" s="965">
        <v>2187000</v>
      </c>
      <c r="V516" s="669">
        <v>1950000</v>
      </c>
      <c r="W516" s="966">
        <v>2187000</v>
      </c>
      <c r="X516" s="669">
        <v>1000000</v>
      </c>
      <c r="Y516" s="692">
        <v>1000000</v>
      </c>
    </row>
    <row r="517" spans="2:25" ht="17.25" hidden="1" customHeight="1" x14ac:dyDescent="0.25">
      <c r="B517" s="454" t="s">
        <v>105</v>
      </c>
      <c r="C517" s="7" t="s">
        <v>289</v>
      </c>
      <c r="D517" s="11"/>
      <c r="E517" s="8" t="s">
        <v>6</v>
      </c>
      <c r="F517" s="13"/>
      <c r="G517" s="13"/>
      <c r="H517" s="9" t="s">
        <v>41</v>
      </c>
      <c r="I517" s="13" t="s">
        <v>46</v>
      </c>
      <c r="J517" s="29" t="s">
        <v>10</v>
      </c>
      <c r="K517" s="651" t="s">
        <v>294</v>
      </c>
      <c r="L517" s="651">
        <v>3</v>
      </c>
      <c r="M517" s="659">
        <v>1</v>
      </c>
      <c r="N517" s="659">
        <v>3</v>
      </c>
      <c r="O517" s="660">
        <v>3</v>
      </c>
      <c r="P517" s="660">
        <v>313</v>
      </c>
      <c r="Q517" s="741" t="s">
        <v>16</v>
      </c>
      <c r="R517" s="731">
        <v>43</v>
      </c>
      <c r="S517" s="669">
        <v>333000</v>
      </c>
      <c r="T517" s="669">
        <v>167880</v>
      </c>
      <c r="U517" s="965">
        <v>299700</v>
      </c>
      <c r="V517" s="669">
        <v>199000</v>
      </c>
      <c r="W517" s="966">
        <v>299700</v>
      </c>
      <c r="X517" s="669">
        <v>100000</v>
      </c>
      <c r="Y517" s="692">
        <v>100000</v>
      </c>
    </row>
    <row r="518" spans="2:25" ht="15" hidden="1" customHeight="1" x14ac:dyDescent="0.25">
      <c r="B518" s="454" t="s">
        <v>105</v>
      </c>
      <c r="C518" s="7" t="s">
        <v>289</v>
      </c>
      <c r="D518" s="11"/>
      <c r="E518" s="8" t="s">
        <v>6</v>
      </c>
      <c r="F518" s="13"/>
      <c r="G518" s="13"/>
      <c r="H518" s="9" t="s">
        <v>41</v>
      </c>
      <c r="I518" s="13" t="s">
        <v>46</v>
      </c>
      <c r="J518" s="29" t="s">
        <v>10</v>
      </c>
      <c r="K518" s="651" t="s">
        <v>294</v>
      </c>
      <c r="L518" s="651">
        <v>3</v>
      </c>
      <c r="M518" s="659">
        <v>2</v>
      </c>
      <c r="N518" s="659">
        <v>1</v>
      </c>
      <c r="O518" s="660">
        <v>1</v>
      </c>
      <c r="P518" s="660">
        <v>321</v>
      </c>
      <c r="Q518" s="42" t="s">
        <v>17</v>
      </c>
      <c r="R518" s="731">
        <v>43</v>
      </c>
      <c r="S518" s="669">
        <v>72000</v>
      </c>
      <c r="T518" s="669">
        <v>93915</v>
      </c>
      <c r="U518" s="965">
        <v>64800</v>
      </c>
      <c r="V518" s="669">
        <v>100000</v>
      </c>
      <c r="W518" s="966">
        <v>64800</v>
      </c>
      <c r="X518" s="669">
        <v>50000</v>
      </c>
      <c r="Y518" s="692">
        <v>50000</v>
      </c>
    </row>
    <row r="519" spans="2:25" ht="24" hidden="1" customHeight="1" x14ac:dyDescent="0.25">
      <c r="B519" s="454" t="s">
        <v>105</v>
      </c>
      <c r="C519" s="7" t="s">
        <v>289</v>
      </c>
      <c r="D519" s="11"/>
      <c r="E519" s="8" t="s">
        <v>6</v>
      </c>
      <c r="F519" s="13"/>
      <c r="G519" s="13"/>
      <c r="H519" s="9" t="s">
        <v>41</v>
      </c>
      <c r="I519" s="13" t="s">
        <v>46</v>
      </c>
      <c r="J519" s="29" t="s">
        <v>10</v>
      </c>
      <c r="K519" s="651" t="s">
        <v>294</v>
      </c>
      <c r="L519" s="651">
        <v>3</v>
      </c>
      <c r="M519" s="659">
        <v>2</v>
      </c>
      <c r="N519" s="659">
        <v>1</v>
      </c>
      <c r="O519" s="660">
        <v>2</v>
      </c>
      <c r="P519" s="660">
        <v>321</v>
      </c>
      <c r="Q519" s="42" t="s">
        <v>18</v>
      </c>
      <c r="R519" s="731">
        <v>43</v>
      </c>
      <c r="S519" s="669">
        <v>648000</v>
      </c>
      <c r="T519" s="669">
        <v>480603</v>
      </c>
      <c r="U519" s="965">
        <v>583200</v>
      </c>
      <c r="V519" s="669">
        <v>483000</v>
      </c>
      <c r="W519" s="966">
        <v>583200</v>
      </c>
      <c r="X519" s="669">
        <v>250000</v>
      </c>
      <c r="Y519" s="692">
        <v>250000</v>
      </c>
    </row>
    <row r="520" spans="2:25" ht="18.75" hidden="1" customHeight="1" x14ac:dyDescent="0.25">
      <c r="B520" s="454" t="s">
        <v>105</v>
      </c>
      <c r="C520" s="7" t="s">
        <v>289</v>
      </c>
      <c r="D520" s="11"/>
      <c r="E520" s="8" t="s">
        <v>6</v>
      </c>
      <c r="F520" s="13"/>
      <c r="G520" s="13"/>
      <c r="H520" s="9" t="s">
        <v>41</v>
      </c>
      <c r="I520" s="13" t="s">
        <v>46</v>
      </c>
      <c r="J520" s="29" t="s">
        <v>10</v>
      </c>
      <c r="K520" s="651" t="s">
        <v>294</v>
      </c>
      <c r="L520" s="651">
        <v>3</v>
      </c>
      <c r="M520" s="659">
        <v>2</v>
      </c>
      <c r="N520" s="659">
        <v>1</v>
      </c>
      <c r="O520" s="660">
        <v>3</v>
      </c>
      <c r="P520" s="660">
        <v>321</v>
      </c>
      <c r="Q520" s="42" t="s">
        <v>19</v>
      </c>
      <c r="R520" s="731">
        <v>43</v>
      </c>
      <c r="S520" s="669">
        <v>5000</v>
      </c>
      <c r="T520" s="669">
        <v>9898</v>
      </c>
      <c r="U520" s="965">
        <v>5000</v>
      </c>
      <c r="V520" s="669">
        <v>5000</v>
      </c>
      <c r="W520" s="966">
        <v>5000</v>
      </c>
      <c r="X520" s="669">
        <v>5000</v>
      </c>
      <c r="Y520" s="692">
        <v>5000</v>
      </c>
    </row>
    <row r="521" spans="2:25" ht="15" hidden="1" customHeight="1" x14ac:dyDescent="0.25">
      <c r="B521" s="454" t="s">
        <v>105</v>
      </c>
      <c r="C521" s="7" t="s">
        <v>289</v>
      </c>
      <c r="D521" s="11"/>
      <c r="E521" s="8" t="s">
        <v>6</v>
      </c>
      <c r="F521" s="13"/>
      <c r="G521" s="13"/>
      <c r="H521" s="9" t="s">
        <v>41</v>
      </c>
      <c r="I521" s="13" t="s">
        <v>46</v>
      </c>
      <c r="J521" s="29" t="s">
        <v>10</v>
      </c>
      <c r="K521" s="651" t="s">
        <v>294</v>
      </c>
      <c r="L521" s="651">
        <v>3</v>
      </c>
      <c r="M521" s="659">
        <v>2</v>
      </c>
      <c r="N521" s="659">
        <v>2</v>
      </c>
      <c r="O521" s="660">
        <v>1</v>
      </c>
      <c r="P521" s="660">
        <v>322</v>
      </c>
      <c r="Q521" s="42" t="s">
        <v>20</v>
      </c>
      <c r="R521" s="731">
        <v>43</v>
      </c>
      <c r="S521" s="669">
        <v>486000</v>
      </c>
      <c r="T521" s="669">
        <v>219526</v>
      </c>
      <c r="U521" s="965">
        <v>437400</v>
      </c>
      <c r="V521" s="669">
        <v>300000</v>
      </c>
      <c r="W521" s="966">
        <v>437400</v>
      </c>
      <c r="X521" s="669">
        <v>150000</v>
      </c>
      <c r="Y521" s="692">
        <v>150000</v>
      </c>
    </row>
    <row r="522" spans="2:25" ht="15" hidden="1" customHeight="1" x14ac:dyDescent="0.25">
      <c r="B522" s="454" t="s">
        <v>105</v>
      </c>
      <c r="C522" s="7" t="s">
        <v>289</v>
      </c>
      <c r="D522" s="11"/>
      <c r="E522" s="8" t="s">
        <v>6</v>
      </c>
      <c r="F522" s="13"/>
      <c r="G522" s="13"/>
      <c r="H522" s="9" t="s">
        <v>41</v>
      </c>
      <c r="I522" s="13" t="s">
        <v>46</v>
      </c>
      <c r="J522" s="29" t="s">
        <v>10</v>
      </c>
      <c r="K522" s="651" t="s">
        <v>294</v>
      </c>
      <c r="L522" s="651">
        <v>3</v>
      </c>
      <c r="M522" s="659">
        <v>2</v>
      </c>
      <c r="N522" s="659">
        <v>2</v>
      </c>
      <c r="O522" s="660">
        <v>2</v>
      </c>
      <c r="P522" s="660">
        <v>322</v>
      </c>
      <c r="Q522" s="776" t="s">
        <v>43</v>
      </c>
      <c r="R522" s="731">
        <v>43</v>
      </c>
      <c r="S522" s="669">
        <v>18000</v>
      </c>
      <c r="T522" s="669">
        <v>0</v>
      </c>
      <c r="U522" s="965">
        <v>16200</v>
      </c>
      <c r="V522" s="669">
        <v>16200</v>
      </c>
      <c r="W522" s="966">
        <v>16200</v>
      </c>
      <c r="X522" s="669">
        <v>8100</v>
      </c>
      <c r="Y522" s="692">
        <v>8100</v>
      </c>
    </row>
    <row r="523" spans="2:25" ht="15" hidden="1" customHeight="1" x14ac:dyDescent="0.25">
      <c r="B523" s="454" t="s">
        <v>105</v>
      </c>
      <c r="C523" s="7" t="s">
        <v>289</v>
      </c>
      <c r="D523" s="11"/>
      <c r="E523" s="8" t="s">
        <v>6</v>
      </c>
      <c r="F523" s="13"/>
      <c r="G523" s="13"/>
      <c r="H523" s="9" t="s">
        <v>41</v>
      </c>
      <c r="I523" s="13" t="s">
        <v>46</v>
      </c>
      <c r="J523" s="29" t="s">
        <v>10</v>
      </c>
      <c r="K523" s="651" t="s">
        <v>294</v>
      </c>
      <c r="L523" s="651">
        <v>3</v>
      </c>
      <c r="M523" s="659">
        <v>2</v>
      </c>
      <c r="N523" s="659">
        <v>2</v>
      </c>
      <c r="O523" s="660">
        <v>3</v>
      </c>
      <c r="P523" s="660">
        <v>322</v>
      </c>
      <c r="Q523" s="776" t="s">
        <v>76</v>
      </c>
      <c r="R523" s="731">
        <v>43</v>
      </c>
      <c r="S523" s="669">
        <v>240000</v>
      </c>
      <c r="T523" s="669">
        <v>138328</v>
      </c>
      <c r="U523" s="965">
        <v>200000</v>
      </c>
      <c r="V523" s="669">
        <v>200000</v>
      </c>
      <c r="W523" s="966">
        <v>200000</v>
      </c>
      <c r="X523" s="669">
        <v>140000</v>
      </c>
      <c r="Y523" s="692">
        <v>140000</v>
      </c>
    </row>
    <row r="524" spans="2:25" ht="15" hidden="1" customHeight="1" x14ac:dyDescent="0.25">
      <c r="B524" s="454" t="s">
        <v>105</v>
      </c>
      <c r="C524" s="7" t="s">
        <v>289</v>
      </c>
      <c r="D524" s="11"/>
      <c r="E524" s="8" t="s">
        <v>6</v>
      </c>
      <c r="F524" s="13"/>
      <c r="G524" s="13"/>
      <c r="H524" s="9" t="s">
        <v>41</v>
      </c>
      <c r="I524" s="13" t="s">
        <v>46</v>
      </c>
      <c r="J524" s="29" t="s">
        <v>10</v>
      </c>
      <c r="K524" s="651" t="s">
        <v>294</v>
      </c>
      <c r="L524" s="651">
        <v>3</v>
      </c>
      <c r="M524" s="659">
        <v>2</v>
      </c>
      <c r="N524" s="659">
        <v>2</v>
      </c>
      <c r="O524" s="660">
        <v>5</v>
      </c>
      <c r="P524" s="660">
        <v>322</v>
      </c>
      <c r="Q524" s="776" t="s">
        <v>23</v>
      </c>
      <c r="R524" s="731">
        <v>43</v>
      </c>
      <c r="S524" s="669">
        <v>9000</v>
      </c>
      <c r="T524" s="669">
        <v>14703</v>
      </c>
      <c r="U524" s="965">
        <v>8100</v>
      </c>
      <c r="V524" s="669">
        <v>8100</v>
      </c>
      <c r="W524" s="966">
        <v>8100</v>
      </c>
      <c r="X524" s="669">
        <v>4000</v>
      </c>
      <c r="Y524" s="692">
        <v>4000</v>
      </c>
    </row>
    <row r="525" spans="2:25" ht="15" hidden="1" customHeight="1" x14ac:dyDescent="0.25">
      <c r="B525" s="454" t="s">
        <v>105</v>
      </c>
      <c r="C525" s="7" t="s">
        <v>289</v>
      </c>
      <c r="D525" s="11"/>
      <c r="E525" s="8" t="s">
        <v>6</v>
      </c>
      <c r="F525" s="13"/>
      <c r="G525" s="13"/>
      <c r="H525" s="9" t="s">
        <v>41</v>
      </c>
      <c r="I525" s="13" t="s">
        <v>46</v>
      </c>
      <c r="J525" s="29" t="s">
        <v>10</v>
      </c>
      <c r="K525" s="651" t="s">
        <v>294</v>
      </c>
      <c r="L525" s="651">
        <v>3</v>
      </c>
      <c r="M525" s="659">
        <v>2</v>
      </c>
      <c r="N525" s="659">
        <v>3</v>
      </c>
      <c r="O525" s="660">
        <v>1</v>
      </c>
      <c r="P525" s="660">
        <v>323</v>
      </c>
      <c r="Q525" s="777" t="s">
        <v>25</v>
      </c>
      <c r="R525" s="731">
        <v>43</v>
      </c>
      <c r="S525" s="669">
        <v>2880000</v>
      </c>
      <c r="T525" s="669">
        <v>1576389</v>
      </c>
      <c r="U525" s="965">
        <v>2592000</v>
      </c>
      <c r="V525" s="669">
        <v>2592000</v>
      </c>
      <c r="W525" s="966">
        <v>2592000</v>
      </c>
      <c r="X525" s="669">
        <v>1390000</v>
      </c>
      <c r="Y525" s="692">
        <v>1390000</v>
      </c>
    </row>
    <row r="526" spans="2:25" ht="15" hidden="1" customHeight="1" x14ac:dyDescent="0.25">
      <c r="B526" s="454" t="s">
        <v>105</v>
      </c>
      <c r="C526" s="7" t="s">
        <v>289</v>
      </c>
      <c r="D526" s="11"/>
      <c r="E526" s="8" t="s">
        <v>6</v>
      </c>
      <c r="F526" s="13"/>
      <c r="G526" s="13"/>
      <c r="H526" s="9" t="s">
        <v>41</v>
      </c>
      <c r="I526" s="13" t="s">
        <v>46</v>
      </c>
      <c r="J526" s="29" t="s">
        <v>10</v>
      </c>
      <c r="K526" s="651" t="s">
        <v>294</v>
      </c>
      <c r="L526" s="651">
        <v>3</v>
      </c>
      <c r="M526" s="659">
        <v>2</v>
      </c>
      <c r="N526" s="659">
        <v>3</v>
      </c>
      <c r="O526" s="660">
        <v>2</v>
      </c>
      <c r="P526" s="660">
        <v>323</v>
      </c>
      <c r="Q526" s="741" t="s">
        <v>77</v>
      </c>
      <c r="R526" s="731">
        <v>43</v>
      </c>
      <c r="S526" s="669">
        <v>64800</v>
      </c>
      <c r="T526" s="669">
        <v>9899</v>
      </c>
      <c r="U526" s="965">
        <v>58320</v>
      </c>
      <c r="V526" s="669">
        <v>58320</v>
      </c>
      <c r="W526" s="966">
        <v>58320</v>
      </c>
      <c r="X526" s="669">
        <v>50000</v>
      </c>
      <c r="Y526" s="692">
        <v>50000</v>
      </c>
    </row>
    <row r="527" spans="2:25" ht="15" hidden="1" customHeight="1" x14ac:dyDescent="0.25">
      <c r="B527" s="454" t="s">
        <v>105</v>
      </c>
      <c r="C527" s="7" t="s">
        <v>289</v>
      </c>
      <c r="D527" s="11"/>
      <c r="E527" s="8" t="s">
        <v>6</v>
      </c>
      <c r="F527" s="13"/>
      <c r="G527" s="13"/>
      <c r="H527" s="9" t="s">
        <v>41</v>
      </c>
      <c r="I527" s="13" t="s">
        <v>46</v>
      </c>
      <c r="J527" s="29" t="s">
        <v>10</v>
      </c>
      <c r="K527" s="651" t="s">
        <v>294</v>
      </c>
      <c r="L527" s="651">
        <v>3</v>
      </c>
      <c r="M527" s="659">
        <v>2</v>
      </c>
      <c r="N527" s="659">
        <v>3</v>
      </c>
      <c r="O527" s="660">
        <v>3</v>
      </c>
      <c r="P527" s="660">
        <v>323</v>
      </c>
      <c r="Q527" s="70" t="s">
        <v>26</v>
      </c>
      <c r="R527" s="419">
        <v>43</v>
      </c>
      <c r="S527" s="669">
        <v>27000</v>
      </c>
      <c r="T527" s="669">
        <v>20900</v>
      </c>
      <c r="U527" s="965">
        <v>24300</v>
      </c>
      <c r="V527" s="669">
        <v>24300</v>
      </c>
      <c r="W527" s="966">
        <v>24300</v>
      </c>
      <c r="X527" s="669">
        <v>12150</v>
      </c>
      <c r="Y527" s="692">
        <v>12150</v>
      </c>
    </row>
    <row r="528" spans="2:25" ht="15" hidden="1" customHeight="1" x14ac:dyDescent="0.25">
      <c r="B528" s="454" t="s">
        <v>105</v>
      </c>
      <c r="C528" s="7" t="s">
        <v>289</v>
      </c>
      <c r="D528" s="11"/>
      <c r="E528" s="8" t="s">
        <v>6</v>
      </c>
      <c r="F528" s="13"/>
      <c r="G528" s="13"/>
      <c r="H528" s="9" t="s">
        <v>41</v>
      </c>
      <c r="I528" s="13" t="s">
        <v>46</v>
      </c>
      <c r="J528" s="29" t="s">
        <v>10</v>
      </c>
      <c r="K528" s="651" t="s">
        <v>294</v>
      </c>
      <c r="L528" s="651">
        <v>3</v>
      </c>
      <c r="M528" s="659">
        <v>2</v>
      </c>
      <c r="N528" s="659">
        <v>3</v>
      </c>
      <c r="O528" s="660">
        <v>4</v>
      </c>
      <c r="P528" s="660">
        <v>323</v>
      </c>
      <c r="Q528" s="70" t="s">
        <v>44</v>
      </c>
      <c r="R528" s="419">
        <v>43</v>
      </c>
      <c r="S528" s="669">
        <v>0</v>
      </c>
      <c r="T528" s="669">
        <v>0</v>
      </c>
      <c r="U528" s="965">
        <v>0</v>
      </c>
      <c r="V528" s="669">
        <v>0</v>
      </c>
      <c r="W528" s="966">
        <v>0</v>
      </c>
      <c r="X528" s="669">
        <v>0</v>
      </c>
      <c r="Y528" s="692">
        <v>0</v>
      </c>
    </row>
    <row r="529" spans="2:25" ht="15" hidden="1" customHeight="1" x14ac:dyDescent="0.25">
      <c r="B529" s="454" t="s">
        <v>105</v>
      </c>
      <c r="C529" s="7" t="s">
        <v>289</v>
      </c>
      <c r="D529" s="11"/>
      <c r="E529" s="8" t="s">
        <v>6</v>
      </c>
      <c r="F529" s="13"/>
      <c r="G529" s="13"/>
      <c r="H529" s="9" t="s">
        <v>41</v>
      </c>
      <c r="I529" s="13" t="s">
        <v>46</v>
      </c>
      <c r="J529" s="29" t="s">
        <v>10</v>
      </c>
      <c r="K529" s="651" t="s">
        <v>294</v>
      </c>
      <c r="L529" s="651">
        <v>3</v>
      </c>
      <c r="M529" s="659">
        <v>2</v>
      </c>
      <c r="N529" s="659">
        <v>3</v>
      </c>
      <c r="O529" s="660">
        <v>5</v>
      </c>
      <c r="P529" s="660">
        <v>323</v>
      </c>
      <c r="Q529" s="70" t="s">
        <v>28</v>
      </c>
      <c r="R529" s="419">
        <v>43</v>
      </c>
      <c r="S529" s="669">
        <v>1195000</v>
      </c>
      <c r="T529" s="669">
        <v>1236778</v>
      </c>
      <c r="U529" s="965">
        <v>1055500</v>
      </c>
      <c r="V529" s="669">
        <v>1673000</v>
      </c>
      <c r="W529" s="966">
        <v>1055500</v>
      </c>
      <c r="X529" s="669">
        <v>1440000</v>
      </c>
      <c r="Y529" s="692">
        <v>1440000</v>
      </c>
    </row>
    <row r="530" spans="2:25" ht="15" hidden="1" customHeight="1" x14ac:dyDescent="0.25">
      <c r="B530" s="454" t="s">
        <v>105</v>
      </c>
      <c r="C530" s="7" t="s">
        <v>289</v>
      </c>
      <c r="D530" s="11"/>
      <c r="E530" s="8" t="s">
        <v>6</v>
      </c>
      <c r="F530" s="13"/>
      <c r="G530" s="13"/>
      <c r="H530" s="9" t="s">
        <v>41</v>
      </c>
      <c r="I530" s="13" t="s">
        <v>46</v>
      </c>
      <c r="J530" s="29" t="s">
        <v>10</v>
      </c>
      <c r="K530" s="651" t="s">
        <v>294</v>
      </c>
      <c r="L530" s="651">
        <v>3</v>
      </c>
      <c r="M530" s="659">
        <v>2</v>
      </c>
      <c r="N530" s="659">
        <v>3</v>
      </c>
      <c r="O530" s="660">
        <v>6</v>
      </c>
      <c r="P530" s="660">
        <v>323</v>
      </c>
      <c r="Q530" s="70" t="s">
        <v>29</v>
      </c>
      <c r="R530" s="419">
        <v>43</v>
      </c>
      <c r="S530" s="669">
        <v>27000</v>
      </c>
      <c r="T530" s="669">
        <v>0</v>
      </c>
      <c r="U530" s="965">
        <v>24300</v>
      </c>
      <c r="V530" s="669">
        <v>24300</v>
      </c>
      <c r="W530" s="966">
        <v>24300</v>
      </c>
      <c r="X530" s="669">
        <v>5000</v>
      </c>
      <c r="Y530" s="692">
        <v>5000</v>
      </c>
    </row>
    <row r="531" spans="2:25" ht="15" hidden="1" customHeight="1" x14ac:dyDescent="0.25">
      <c r="B531" s="454" t="s">
        <v>105</v>
      </c>
      <c r="C531" s="7" t="s">
        <v>289</v>
      </c>
      <c r="D531" s="11"/>
      <c r="E531" s="8" t="s">
        <v>6</v>
      </c>
      <c r="F531" s="13"/>
      <c r="G531" s="13"/>
      <c r="H531" s="9" t="s">
        <v>41</v>
      </c>
      <c r="I531" s="13" t="s">
        <v>46</v>
      </c>
      <c r="J531" s="29" t="s">
        <v>10</v>
      </c>
      <c r="K531" s="651" t="s">
        <v>294</v>
      </c>
      <c r="L531" s="30">
        <v>3</v>
      </c>
      <c r="M531" s="636">
        <v>2</v>
      </c>
      <c r="N531" s="636">
        <v>3</v>
      </c>
      <c r="O531" s="636">
        <v>7</v>
      </c>
      <c r="P531" s="33">
        <v>323</v>
      </c>
      <c r="Q531" s="70" t="s">
        <v>30</v>
      </c>
      <c r="R531" s="419">
        <v>43</v>
      </c>
      <c r="S531" s="669">
        <v>450000</v>
      </c>
      <c r="T531" s="669">
        <v>121667</v>
      </c>
      <c r="U531" s="965">
        <v>405000</v>
      </c>
      <c r="V531" s="669">
        <v>250000</v>
      </c>
      <c r="W531" s="966">
        <v>405000</v>
      </c>
      <c r="X531" s="669">
        <v>250000</v>
      </c>
      <c r="Y531" s="692">
        <v>250000</v>
      </c>
    </row>
    <row r="532" spans="2:25" ht="15" hidden="1" customHeight="1" x14ac:dyDescent="0.25">
      <c r="B532" s="454" t="s">
        <v>105</v>
      </c>
      <c r="C532" s="7" t="s">
        <v>289</v>
      </c>
      <c r="D532" s="11"/>
      <c r="E532" s="8" t="s">
        <v>6</v>
      </c>
      <c r="F532" s="13"/>
      <c r="G532" s="13"/>
      <c r="H532" s="9" t="s">
        <v>41</v>
      </c>
      <c r="I532" s="13" t="s">
        <v>46</v>
      </c>
      <c r="J532" s="29" t="s">
        <v>10</v>
      </c>
      <c r="K532" s="651" t="s">
        <v>294</v>
      </c>
      <c r="L532" s="30">
        <v>3</v>
      </c>
      <c r="M532" s="636">
        <v>2</v>
      </c>
      <c r="N532" s="636">
        <v>3</v>
      </c>
      <c r="O532" s="636">
        <v>8</v>
      </c>
      <c r="P532" s="33">
        <v>323</v>
      </c>
      <c r="Q532" s="70" t="s">
        <v>38</v>
      </c>
      <c r="R532" s="419">
        <v>43</v>
      </c>
      <c r="S532" s="669">
        <v>360000</v>
      </c>
      <c r="T532" s="669">
        <v>249875</v>
      </c>
      <c r="U532" s="965">
        <v>324000</v>
      </c>
      <c r="V532" s="669">
        <v>324000</v>
      </c>
      <c r="W532" s="966">
        <v>324000</v>
      </c>
      <c r="X532" s="669">
        <v>324000</v>
      </c>
      <c r="Y532" s="692">
        <v>324000</v>
      </c>
    </row>
    <row r="533" spans="2:25" ht="15" hidden="1" customHeight="1" x14ac:dyDescent="0.25">
      <c r="B533" s="454" t="s">
        <v>105</v>
      </c>
      <c r="C533" s="7" t="s">
        <v>289</v>
      </c>
      <c r="D533" s="11"/>
      <c r="E533" s="8" t="s">
        <v>6</v>
      </c>
      <c r="F533" s="13"/>
      <c r="G533" s="13"/>
      <c r="H533" s="9" t="s">
        <v>41</v>
      </c>
      <c r="I533" s="13" t="s">
        <v>46</v>
      </c>
      <c r="J533" s="29" t="s">
        <v>10</v>
      </c>
      <c r="K533" s="651" t="s">
        <v>294</v>
      </c>
      <c r="L533" s="30">
        <v>3</v>
      </c>
      <c r="M533" s="636">
        <v>2</v>
      </c>
      <c r="N533" s="636">
        <v>3</v>
      </c>
      <c r="O533" s="636">
        <v>9</v>
      </c>
      <c r="P533" s="33">
        <v>323</v>
      </c>
      <c r="Q533" s="70" t="s">
        <v>45</v>
      </c>
      <c r="R533" s="419">
        <v>43</v>
      </c>
      <c r="S533" s="669">
        <v>168300</v>
      </c>
      <c r="T533" s="669">
        <v>44693</v>
      </c>
      <c r="U533" s="965">
        <v>151470</v>
      </c>
      <c r="V533" s="669">
        <v>151470</v>
      </c>
      <c r="W533" s="966">
        <v>151470</v>
      </c>
      <c r="X533" s="669">
        <v>72370</v>
      </c>
      <c r="Y533" s="692">
        <v>72370</v>
      </c>
    </row>
    <row r="534" spans="2:25" ht="15" hidden="1" customHeight="1" x14ac:dyDescent="0.25">
      <c r="B534" s="454" t="s">
        <v>105</v>
      </c>
      <c r="C534" s="7" t="s">
        <v>289</v>
      </c>
      <c r="D534" s="11"/>
      <c r="E534" s="8" t="s">
        <v>6</v>
      </c>
      <c r="F534" s="13"/>
      <c r="G534" s="13"/>
      <c r="H534" s="9" t="s">
        <v>41</v>
      </c>
      <c r="I534" s="13" t="s">
        <v>46</v>
      </c>
      <c r="J534" s="29" t="s">
        <v>10</v>
      </c>
      <c r="K534" s="651" t="s">
        <v>294</v>
      </c>
      <c r="L534" s="30">
        <v>3</v>
      </c>
      <c r="M534" s="636">
        <v>2</v>
      </c>
      <c r="N534" s="636">
        <v>4</v>
      </c>
      <c r="O534" s="636">
        <v>1</v>
      </c>
      <c r="P534" s="33">
        <v>324</v>
      </c>
      <c r="Q534" s="70" t="s">
        <v>47</v>
      </c>
      <c r="R534" s="419">
        <v>43</v>
      </c>
      <c r="S534" s="669">
        <v>23400</v>
      </c>
      <c r="T534" s="669">
        <v>1933</v>
      </c>
      <c r="U534" s="965">
        <v>21060</v>
      </c>
      <c r="V534" s="669">
        <v>21060</v>
      </c>
      <c r="W534" s="966">
        <v>21060</v>
      </c>
      <c r="X534" s="669">
        <v>10530</v>
      </c>
      <c r="Y534" s="692">
        <v>10530</v>
      </c>
    </row>
    <row r="535" spans="2:25" ht="15" hidden="1" customHeight="1" x14ac:dyDescent="0.25">
      <c r="B535" s="454" t="s">
        <v>105</v>
      </c>
      <c r="C535" s="7" t="s">
        <v>289</v>
      </c>
      <c r="D535" s="11"/>
      <c r="E535" s="8" t="s">
        <v>6</v>
      </c>
      <c r="F535" s="13"/>
      <c r="G535" s="13"/>
      <c r="H535" s="9" t="s">
        <v>41</v>
      </c>
      <c r="I535" s="13" t="s">
        <v>46</v>
      </c>
      <c r="J535" s="29" t="s">
        <v>10</v>
      </c>
      <c r="K535" s="651" t="s">
        <v>294</v>
      </c>
      <c r="L535" s="30">
        <v>3</v>
      </c>
      <c r="M535" s="636">
        <v>2</v>
      </c>
      <c r="N535" s="636">
        <v>9</v>
      </c>
      <c r="O535" s="636">
        <v>1</v>
      </c>
      <c r="P535" s="33">
        <v>329</v>
      </c>
      <c r="Q535" s="70" t="s">
        <v>39</v>
      </c>
      <c r="R535" s="419">
        <v>43</v>
      </c>
      <c r="S535" s="669">
        <v>22500</v>
      </c>
      <c r="T535" s="669">
        <v>13200</v>
      </c>
      <c r="U535" s="965">
        <v>20250</v>
      </c>
      <c r="V535" s="669">
        <v>20250</v>
      </c>
      <c r="W535" s="966">
        <v>20250</v>
      </c>
      <c r="X535" s="669">
        <v>20250</v>
      </c>
      <c r="Y535" s="692">
        <v>20250</v>
      </c>
    </row>
    <row r="536" spans="2:25" ht="15" hidden="1" customHeight="1" x14ac:dyDescent="0.25">
      <c r="B536" s="454" t="s">
        <v>105</v>
      </c>
      <c r="C536" s="7" t="s">
        <v>289</v>
      </c>
      <c r="D536" s="11"/>
      <c r="E536" s="8" t="s">
        <v>6</v>
      </c>
      <c r="F536" s="13"/>
      <c r="G536" s="13"/>
      <c r="H536" s="9" t="s">
        <v>41</v>
      </c>
      <c r="I536" s="13" t="s">
        <v>46</v>
      </c>
      <c r="J536" s="29" t="s">
        <v>10</v>
      </c>
      <c r="K536" s="651" t="s">
        <v>294</v>
      </c>
      <c r="L536" s="30">
        <v>3</v>
      </c>
      <c r="M536" s="636">
        <v>2</v>
      </c>
      <c r="N536" s="636">
        <v>9</v>
      </c>
      <c r="O536" s="637">
        <v>2</v>
      </c>
      <c r="P536" s="637">
        <v>329</v>
      </c>
      <c r="Q536" s="661" t="s">
        <v>142</v>
      </c>
      <c r="R536" s="419">
        <v>43</v>
      </c>
      <c r="S536" s="669">
        <v>25000</v>
      </c>
      <c r="T536" s="669">
        <v>0</v>
      </c>
      <c r="U536" s="965">
        <v>5000</v>
      </c>
      <c r="V536" s="669">
        <v>5000</v>
      </c>
      <c r="W536" s="966">
        <v>5000</v>
      </c>
      <c r="X536" s="669">
        <v>2500</v>
      </c>
      <c r="Y536" s="692">
        <v>2500</v>
      </c>
    </row>
    <row r="537" spans="2:25" ht="15" hidden="1" customHeight="1" x14ac:dyDescent="0.25">
      <c r="B537" s="454" t="s">
        <v>105</v>
      </c>
      <c r="C537" s="7" t="s">
        <v>289</v>
      </c>
      <c r="D537" s="11"/>
      <c r="E537" s="8" t="s">
        <v>6</v>
      </c>
      <c r="F537" s="13"/>
      <c r="G537" s="13"/>
      <c r="H537" s="9" t="s">
        <v>41</v>
      </c>
      <c r="I537" s="13" t="s">
        <v>46</v>
      </c>
      <c r="J537" s="29" t="s">
        <v>10</v>
      </c>
      <c r="K537" s="651" t="s">
        <v>294</v>
      </c>
      <c r="L537" s="30">
        <v>3</v>
      </c>
      <c r="M537" s="636">
        <v>2</v>
      </c>
      <c r="N537" s="636">
        <v>9</v>
      </c>
      <c r="O537" s="637">
        <v>3</v>
      </c>
      <c r="P537" s="637">
        <v>329</v>
      </c>
      <c r="Q537" s="661" t="s">
        <v>32</v>
      </c>
      <c r="R537" s="419">
        <v>43</v>
      </c>
      <c r="S537" s="669">
        <v>9000</v>
      </c>
      <c r="T537" s="669">
        <v>8706</v>
      </c>
      <c r="U537" s="965">
        <v>8100</v>
      </c>
      <c r="V537" s="669">
        <v>8100</v>
      </c>
      <c r="W537" s="966">
        <v>8100</v>
      </c>
      <c r="X537" s="669">
        <v>8100</v>
      </c>
      <c r="Y537" s="692">
        <v>8100</v>
      </c>
    </row>
    <row r="538" spans="2:25" ht="15" hidden="1" customHeight="1" x14ac:dyDescent="0.25">
      <c r="B538" s="454" t="s">
        <v>105</v>
      </c>
      <c r="C538" s="7" t="s">
        <v>289</v>
      </c>
      <c r="D538" s="11"/>
      <c r="E538" s="8" t="s">
        <v>6</v>
      </c>
      <c r="F538" s="13"/>
      <c r="G538" s="13"/>
      <c r="H538" s="9" t="s">
        <v>41</v>
      </c>
      <c r="I538" s="13" t="s">
        <v>46</v>
      </c>
      <c r="J538" s="29" t="s">
        <v>10</v>
      </c>
      <c r="K538" s="651" t="s">
        <v>294</v>
      </c>
      <c r="L538" s="30">
        <v>3</v>
      </c>
      <c r="M538" s="636">
        <v>2</v>
      </c>
      <c r="N538" s="636">
        <v>9</v>
      </c>
      <c r="O538" s="637">
        <v>4</v>
      </c>
      <c r="P538" s="637">
        <v>329</v>
      </c>
      <c r="Q538" s="661" t="s">
        <v>40</v>
      </c>
      <c r="R538" s="419">
        <v>43</v>
      </c>
      <c r="S538" s="669">
        <v>2000</v>
      </c>
      <c r="T538" s="669">
        <v>0</v>
      </c>
      <c r="U538" s="965">
        <v>2000</v>
      </c>
      <c r="V538" s="669">
        <v>2000</v>
      </c>
      <c r="W538" s="966">
        <v>2000</v>
      </c>
      <c r="X538" s="669">
        <v>2000</v>
      </c>
      <c r="Y538" s="692">
        <v>2000</v>
      </c>
    </row>
    <row r="539" spans="2:25" ht="15" hidden="1" customHeight="1" x14ac:dyDescent="0.25">
      <c r="B539" s="454" t="s">
        <v>105</v>
      </c>
      <c r="C539" s="7" t="s">
        <v>289</v>
      </c>
      <c r="D539" s="11"/>
      <c r="E539" s="8" t="s">
        <v>6</v>
      </c>
      <c r="F539" s="13"/>
      <c r="G539" s="13"/>
      <c r="H539" s="9" t="s">
        <v>41</v>
      </c>
      <c r="I539" s="13" t="s">
        <v>46</v>
      </c>
      <c r="J539" s="29" t="s">
        <v>10</v>
      </c>
      <c r="K539" s="651" t="s">
        <v>294</v>
      </c>
      <c r="L539" s="30">
        <v>3</v>
      </c>
      <c r="M539" s="636">
        <v>2</v>
      </c>
      <c r="N539" s="636">
        <v>9</v>
      </c>
      <c r="O539" s="637">
        <v>5</v>
      </c>
      <c r="P539" s="637">
        <v>329</v>
      </c>
      <c r="Q539" s="661" t="s">
        <v>162</v>
      </c>
      <c r="R539" s="419">
        <v>43</v>
      </c>
      <c r="S539" s="669">
        <v>70000</v>
      </c>
      <c r="T539" s="669">
        <v>46871</v>
      </c>
      <c r="U539" s="965">
        <v>70000</v>
      </c>
      <c r="V539" s="669">
        <v>70000</v>
      </c>
      <c r="W539" s="966">
        <v>70000</v>
      </c>
      <c r="X539" s="669">
        <v>35000</v>
      </c>
      <c r="Y539" s="692">
        <v>35000</v>
      </c>
    </row>
    <row r="540" spans="2:25" ht="15" hidden="1" customHeight="1" x14ac:dyDescent="0.25">
      <c r="B540" s="454" t="s">
        <v>105</v>
      </c>
      <c r="C540" s="7" t="s">
        <v>289</v>
      </c>
      <c r="D540" s="11"/>
      <c r="E540" s="8" t="s">
        <v>6</v>
      </c>
      <c r="F540" s="13"/>
      <c r="G540" s="13"/>
      <c r="H540" s="9" t="s">
        <v>41</v>
      </c>
      <c r="I540" s="13" t="s">
        <v>46</v>
      </c>
      <c r="J540" s="29" t="s">
        <v>10</v>
      </c>
      <c r="K540" s="651" t="s">
        <v>294</v>
      </c>
      <c r="L540" s="30">
        <v>3</v>
      </c>
      <c r="M540" s="636">
        <v>2</v>
      </c>
      <c r="N540" s="636">
        <v>9</v>
      </c>
      <c r="O540" s="637">
        <v>9</v>
      </c>
      <c r="P540" s="637">
        <v>329</v>
      </c>
      <c r="Q540" s="661" t="s">
        <v>84</v>
      </c>
      <c r="R540" s="419">
        <v>43</v>
      </c>
      <c r="S540" s="669">
        <v>75000</v>
      </c>
      <c r="T540" s="669">
        <v>0</v>
      </c>
      <c r="U540" s="965">
        <v>75000</v>
      </c>
      <c r="V540" s="669">
        <v>75000</v>
      </c>
      <c r="W540" s="966">
        <v>75000</v>
      </c>
      <c r="X540" s="669">
        <v>30000</v>
      </c>
      <c r="Y540" s="692">
        <v>30000</v>
      </c>
    </row>
    <row r="541" spans="2:25" ht="15" hidden="1" customHeight="1" x14ac:dyDescent="0.25">
      <c r="B541" s="454" t="s">
        <v>105</v>
      </c>
      <c r="C541" s="7" t="s">
        <v>289</v>
      </c>
      <c r="D541" s="11"/>
      <c r="E541" s="8" t="s">
        <v>6</v>
      </c>
      <c r="F541" s="13"/>
      <c r="G541" s="13"/>
      <c r="H541" s="9" t="s">
        <v>41</v>
      </c>
      <c r="I541" s="13" t="s">
        <v>46</v>
      </c>
      <c r="J541" s="29" t="s">
        <v>10</v>
      </c>
      <c r="K541" s="651" t="s">
        <v>294</v>
      </c>
      <c r="L541" s="30">
        <v>3</v>
      </c>
      <c r="M541" s="636">
        <v>4</v>
      </c>
      <c r="N541" s="636">
        <v>3</v>
      </c>
      <c r="O541" s="637">
        <v>1</v>
      </c>
      <c r="P541" s="637">
        <v>343</v>
      </c>
      <c r="Q541" s="661" t="s">
        <v>33</v>
      </c>
      <c r="R541" s="419">
        <v>43</v>
      </c>
      <c r="S541" s="669">
        <v>45000</v>
      </c>
      <c r="T541" s="669">
        <v>2326</v>
      </c>
      <c r="U541" s="965">
        <v>40500</v>
      </c>
      <c r="V541" s="669">
        <v>40500</v>
      </c>
      <c r="W541" s="966">
        <v>40500</v>
      </c>
      <c r="X541" s="669">
        <v>40000</v>
      </c>
      <c r="Y541" s="692">
        <v>40000</v>
      </c>
    </row>
    <row r="542" spans="2:25" ht="15" hidden="1" customHeight="1" x14ac:dyDescent="0.25">
      <c r="B542" s="454" t="s">
        <v>105</v>
      </c>
      <c r="C542" s="7" t="s">
        <v>289</v>
      </c>
      <c r="D542" s="11"/>
      <c r="E542" s="8" t="s">
        <v>6</v>
      </c>
      <c r="F542" s="13"/>
      <c r="G542" s="13"/>
      <c r="H542" s="9" t="s">
        <v>41</v>
      </c>
      <c r="I542" s="13" t="s">
        <v>46</v>
      </c>
      <c r="J542" s="29" t="s">
        <v>10</v>
      </c>
      <c r="K542" s="651" t="s">
        <v>294</v>
      </c>
      <c r="L542" s="30">
        <v>3</v>
      </c>
      <c r="M542" s="636">
        <v>4</v>
      </c>
      <c r="N542" s="636">
        <v>3</v>
      </c>
      <c r="O542" s="637">
        <v>3</v>
      </c>
      <c r="P542" s="637">
        <v>343</v>
      </c>
      <c r="Q542" s="661" t="s">
        <v>34</v>
      </c>
      <c r="R542" s="419">
        <v>43</v>
      </c>
      <c r="S542" s="669">
        <v>5000</v>
      </c>
      <c r="T542" s="669">
        <v>0</v>
      </c>
      <c r="U542" s="965">
        <v>5000</v>
      </c>
      <c r="V542" s="669">
        <v>5000</v>
      </c>
      <c r="W542" s="966">
        <v>5000</v>
      </c>
      <c r="X542" s="669">
        <v>5000</v>
      </c>
      <c r="Y542" s="692">
        <v>5000</v>
      </c>
    </row>
    <row r="543" spans="2:25" ht="15" hidden="1" customHeight="1" x14ac:dyDescent="0.25">
      <c r="B543" s="454" t="s">
        <v>105</v>
      </c>
      <c r="C543" s="7" t="s">
        <v>289</v>
      </c>
      <c r="D543" s="11"/>
      <c r="E543" s="8" t="s">
        <v>6</v>
      </c>
      <c r="F543" s="13"/>
      <c r="G543" s="13"/>
      <c r="H543" s="9" t="s">
        <v>41</v>
      </c>
      <c r="I543" s="13" t="s">
        <v>46</v>
      </c>
      <c r="J543" s="29" t="s">
        <v>10</v>
      </c>
      <c r="K543" s="651" t="s">
        <v>294</v>
      </c>
      <c r="L543" s="30">
        <v>4</v>
      </c>
      <c r="M543" s="636">
        <v>1</v>
      </c>
      <c r="N543" s="636">
        <v>2</v>
      </c>
      <c r="O543" s="637">
        <v>3</v>
      </c>
      <c r="P543" s="637">
        <v>412</v>
      </c>
      <c r="Q543" s="661" t="s">
        <v>53</v>
      </c>
      <c r="R543" s="419">
        <v>43</v>
      </c>
      <c r="S543" s="669">
        <v>5000</v>
      </c>
      <c r="T543" s="669">
        <v>0</v>
      </c>
      <c r="U543" s="965">
        <v>5000</v>
      </c>
      <c r="V543" s="669">
        <v>5000</v>
      </c>
      <c r="W543" s="966">
        <v>5000</v>
      </c>
      <c r="X543" s="669">
        <v>5000</v>
      </c>
      <c r="Y543" s="692">
        <v>5000</v>
      </c>
    </row>
    <row r="544" spans="2:25" ht="15" hidden="1" customHeight="1" x14ac:dyDescent="0.25">
      <c r="B544" s="454" t="s">
        <v>105</v>
      </c>
      <c r="C544" s="7" t="s">
        <v>289</v>
      </c>
      <c r="D544" s="11"/>
      <c r="E544" s="8" t="s">
        <v>6</v>
      </c>
      <c r="F544" s="13"/>
      <c r="G544" s="13"/>
      <c r="H544" s="9" t="s">
        <v>41</v>
      </c>
      <c r="I544" s="13" t="s">
        <v>46</v>
      </c>
      <c r="J544" s="29" t="s">
        <v>10</v>
      </c>
      <c r="K544" s="651" t="s">
        <v>294</v>
      </c>
      <c r="L544" s="30">
        <v>4</v>
      </c>
      <c r="M544" s="636">
        <v>2</v>
      </c>
      <c r="N544" s="636">
        <v>2</v>
      </c>
      <c r="O544" s="637">
        <v>1</v>
      </c>
      <c r="P544" s="637">
        <v>422</v>
      </c>
      <c r="Q544" s="661" t="s">
        <v>67</v>
      </c>
      <c r="R544" s="419">
        <v>43</v>
      </c>
      <c r="S544" s="669">
        <v>50000</v>
      </c>
      <c r="T544" s="669">
        <v>7934</v>
      </c>
      <c r="U544" s="965">
        <v>50000</v>
      </c>
      <c r="V544" s="669">
        <v>50000</v>
      </c>
      <c r="W544" s="966">
        <v>50000</v>
      </c>
      <c r="X544" s="669">
        <v>25000</v>
      </c>
      <c r="Y544" s="692">
        <v>25000</v>
      </c>
    </row>
    <row r="545" spans="2:25" ht="15" hidden="1" customHeight="1" x14ac:dyDescent="0.25">
      <c r="B545" s="454" t="s">
        <v>105</v>
      </c>
      <c r="C545" s="7" t="s">
        <v>289</v>
      </c>
      <c r="D545" s="11"/>
      <c r="E545" s="8" t="s">
        <v>6</v>
      </c>
      <c r="F545" s="13"/>
      <c r="G545" s="13"/>
      <c r="H545" s="9" t="s">
        <v>41</v>
      </c>
      <c r="I545" s="13" t="s">
        <v>46</v>
      </c>
      <c r="J545" s="29" t="s">
        <v>10</v>
      </c>
      <c r="K545" s="651" t="s">
        <v>294</v>
      </c>
      <c r="L545" s="30">
        <v>4</v>
      </c>
      <c r="M545" s="636">
        <v>2</v>
      </c>
      <c r="N545" s="636">
        <v>2</v>
      </c>
      <c r="O545" s="637">
        <v>2</v>
      </c>
      <c r="P545" s="637">
        <v>422</v>
      </c>
      <c r="Q545" s="661" t="s">
        <v>68</v>
      </c>
      <c r="R545" s="419">
        <v>43</v>
      </c>
      <c r="S545" s="669">
        <v>170000</v>
      </c>
      <c r="T545" s="669">
        <v>0</v>
      </c>
      <c r="U545" s="965">
        <v>152000</v>
      </c>
      <c r="V545" s="669">
        <v>152000</v>
      </c>
      <c r="W545" s="966">
        <v>152000</v>
      </c>
      <c r="X545" s="669">
        <v>76000</v>
      </c>
      <c r="Y545" s="692">
        <v>76000</v>
      </c>
    </row>
    <row r="546" spans="2:25" ht="15" hidden="1" customHeight="1" x14ac:dyDescent="0.25">
      <c r="B546" s="454" t="s">
        <v>105</v>
      </c>
      <c r="C546" s="7" t="s">
        <v>289</v>
      </c>
      <c r="D546" s="11"/>
      <c r="E546" s="8" t="s">
        <v>6</v>
      </c>
      <c r="F546" s="13"/>
      <c r="G546" s="13"/>
      <c r="H546" s="9" t="s">
        <v>41</v>
      </c>
      <c r="I546" s="13" t="s">
        <v>46</v>
      </c>
      <c r="J546" s="29" t="s">
        <v>10</v>
      </c>
      <c r="K546" s="651" t="s">
        <v>294</v>
      </c>
      <c r="L546" s="30">
        <v>4</v>
      </c>
      <c r="M546" s="636">
        <v>2</v>
      </c>
      <c r="N546" s="636">
        <v>2</v>
      </c>
      <c r="O546" s="637">
        <v>7</v>
      </c>
      <c r="P546" s="637">
        <v>422</v>
      </c>
      <c r="Q546" s="661" t="s">
        <v>70</v>
      </c>
      <c r="R546" s="419">
        <v>43</v>
      </c>
      <c r="S546" s="669">
        <v>10000</v>
      </c>
      <c r="T546" s="669">
        <v>0</v>
      </c>
      <c r="U546" s="965">
        <v>10000</v>
      </c>
      <c r="V546" s="669">
        <v>10000</v>
      </c>
      <c r="W546" s="966">
        <v>10000</v>
      </c>
      <c r="X546" s="669">
        <v>10000</v>
      </c>
      <c r="Y546" s="692">
        <v>10000</v>
      </c>
    </row>
    <row r="547" spans="2:25" ht="15" hidden="1" customHeight="1" x14ac:dyDescent="0.25">
      <c r="B547" s="454" t="s">
        <v>105</v>
      </c>
      <c r="C547" s="7" t="s">
        <v>289</v>
      </c>
      <c r="D547" s="11"/>
      <c r="E547" s="8" t="s">
        <v>6</v>
      </c>
      <c r="F547" s="13"/>
      <c r="G547" s="13"/>
      <c r="H547" s="9" t="s">
        <v>41</v>
      </c>
      <c r="I547" s="13" t="s">
        <v>46</v>
      </c>
      <c r="J547" s="29" t="s">
        <v>10</v>
      </c>
      <c r="K547" s="651" t="s">
        <v>294</v>
      </c>
      <c r="L547" s="30">
        <v>4</v>
      </c>
      <c r="M547" s="636">
        <v>2</v>
      </c>
      <c r="N547" s="636">
        <v>6</v>
      </c>
      <c r="O547" s="637">
        <v>2</v>
      </c>
      <c r="P547" s="637">
        <v>426</v>
      </c>
      <c r="Q547" s="661" t="s">
        <v>73</v>
      </c>
      <c r="R547" s="419">
        <v>43</v>
      </c>
      <c r="S547" s="669">
        <v>18000</v>
      </c>
      <c r="T547" s="669">
        <v>0</v>
      </c>
      <c r="U547" s="965">
        <v>16200</v>
      </c>
      <c r="V547" s="669">
        <v>16200</v>
      </c>
      <c r="W547" s="966">
        <v>16200</v>
      </c>
      <c r="X547" s="669">
        <v>20000</v>
      </c>
      <c r="Y547" s="692">
        <v>20000</v>
      </c>
    </row>
    <row r="548" spans="2:25" ht="25.5" hidden="1" customHeight="1" x14ac:dyDescent="0.25">
      <c r="B548" s="454" t="s">
        <v>105</v>
      </c>
      <c r="C548" s="7" t="s">
        <v>289</v>
      </c>
      <c r="D548" s="11"/>
      <c r="E548" s="8" t="s">
        <v>6</v>
      </c>
      <c r="F548" s="13" t="s">
        <v>7</v>
      </c>
      <c r="G548" s="13" t="s">
        <v>8</v>
      </c>
      <c r="H548" s="9" t="s">
        <v>41</v>
      </c>
      <c r="I548" s="13" t="s">
        <v>46</v>
      </c>
      <c r="J548" s="14" t="s">
        <v>10</v>
      </c>
      <c r="K548" s="15" t="s">
        <v>294</v>
      </c>
      <c r="L548" s="15"/>
      <c r="M548" s="16"/>
      <c r="N548" s="16"/>
      <c r="O548" s="16"/>
      <c r="P548" s="17"/>
      <c r="Q548" s="735" t="s">
        <v>241</v>
      </c>
      <c r="R548" s="142">
        <v>52</v>
      </c>
      <c r="S548" s="691">
        <f t="shared" ref="S548:Y548" si="118">S549</f>
        <v>100000</v>
      </c>
      <c r="T548" s="691">
        <f t="shared" si="118"/>
        <v>46873</v>
      </c>
      <c r="U548" s="1044">
        <f t="shared" si="118"/>
        <v>100000</v>
      </c>
      <c r="V548" s="691">
        <f t="shared" si="118"/>
        <v>100000</v>
      </c>
      <c r="W548" s="1044">
        <f t="shared" si="118"/>
        <v>100000</v>
      </c>
      <c r="X548" s="691">
        <f t="shared" si="118"/>
        <v>100000</v>
      </c>
      <c r="Y548" s="691">
        <f t="shared" si="118"/>
        <v>100000</v>
      </c>
    </row>
    <row r="549" spans="2:25" ht="15" hidden="1" customHeight="1" x14ac:dyDescent="0.25">
      <c r="B549" s="454" t="s">
        <v>105</v>
      </c>
      <c r="C549" s="7" t="s">
        <v>289</v>
      </c>
      <c r="D549" s="11"/>
      <c r="E549" s="8" t="s">
        <v>6</v>
      </c>
      <c r="F549" s="13"/>
      <c r="G549" s="13"/>
      <c r="H549" s="9" t="s">
        <v>41</v>
      </c>
      <c r="I549" s="13" t="s">
        <v>46</v>
      </c>
      <c r="J549" s="650" t="s">
        <v>10</v>
      </c>
      <c r="K549" s="651" t="s">
        <v>294</v>
      </c>
      <c r="L549" s="651">
        <v>3</v>
      </c>
      <c r="M549" s="659">
        <v>2</v>
      </c>
      <c r="N549" s="659">
        <v>4</v>
      </c>
      <c r="O549" s="660">
        <v>1</v>
      </c>
      <c r="P549" s="660">
        <v>324</v>
      </c>
      <c r="Q549" s="70" t="s">
        <v>47</v>
      </c>
      <c r="R549" s="142">
        <v>52</v>
      </c>
      <c r="S549" s="669">
        <v>100000</v>
      </c>
      <c r="T549" s="669">
        <v>46873</v>
      </c>
      <c r="U549" s="965">
        <v>100000</v>
      </c>
      <c r="V549" s="669">
        <v>100000</v>
      </c>
      <c r="W549" s="966">
        <v>100000</v>
      </c>
      <c r="X549" s="669">
        <v>100000</v>
      </c>
      <c r="Y549" s="692">
        <v>100000</v>
      </c>
    </row>
    <row r="550" spans="2:25" ht="15" hidden="1" customHeight="1" x14ac:dyDescent="0.25">
      <c r="S550" s="923"/>
      <c r="T550" s="923"/>
    </row>
    <row r="551" spans="2:25" ht="25.5" hidden="1" customHeight="1" x14ac:dyDescent="0.25">
      <c r="B551" s="171" t="s">
        <v>105</v>
      </c>
      <c r="C551" s="171" t="s">
        <v>116</v>
      </c>
      <c r="D551" s="173"/>
      <c r="E551" s="97" t="s">
        <v>6</v>
      </c>
      <c r="F551" s="174" t="s">
        <v>7</v>
      </c>
      <c r="G551" s="174" t="s">
        <v>8</v>
      </c>
      <c r="H551" s="99"/>
      <c r="I551" s="175"/>
      <c r="J551" s="176"/>
      <c r="K551" s="177"/>
      <c r="L551" s="178" t="s">
        <v>49</v>
      </c>
      <c r="M551" s="179"/>
      <c r="N551" s="179"/>
      <c r="O551" s="179"/>
      <c r="P551" s="179"/>
      <c r="Q551" s="180" t="s">
        <v>317</v>
      </c>
      <c r="R551" s="422"/>
      <c r="S551" s="670">
        <f t="shared" ref="S551:Y551" si="119">S564+S601+S609+S624+S617+S620+S631+S633+S642+S639+S650+S652+S655+S644+S669+S675+S677+S679+S635+S681+S599+S662+S672</f>
        <v>322603614</v>
      </c>
      <c r="T551" s="670">
        <f>T564+T601+T609+T624+T617+T620+T631+T633+T642+T639+T650+T652+T655+T644+T669+T675+T677+T679+T635+T681+T599+T662+T672</f>
        <v>74568396</v>
      </c>
      <c r="U551" s="1045">
        <f t="shared" si="119"/>
        <v>253993614</v>
      </c>
      <c r="V551" s="670">
        <f t="shared" si="119"/>
        <v>312544904</v>
      </c>
      <c r="W551" s="1085">
        <f t="shared" si="119"/>
        <v>241521614</v>
      </c>
      <c r="X551" s="670">
        <f t="shared" si="119"/>
        <v>307292950</v>
      </c>
      <c r="Y551" s="941">
        <f t="shared" si="119"/>
        <v>309242177</v>
      </c>
    </row>
    <row r="552" spans="2:25" ht="15" hidden="1" customHeight="1" x14ac:dyDescent="0.25">
      <c r="B552" s="114"/>
      <c r="C552" s="114" t="s">
        <v>116</v>
      </c>
      <c r="D552" s="181"/>
      <c r="E552" s="97" t="s">
        <v>6</v>
      </c>
      <c r="F552" s="97" t="s">
        <v>7</v>
      </c>
      <c r="G552" s="97" t="s">
        <v>8</v>
      </c>
      <c r="H552" s="99"/>
      <c r="I552" s="175"/>
      <c r="J552" s="182"/>
      <c r="K552" s="183"/>
      <c r="L552" s="184" t="s">
        <v>49</v>
      </c>
      <c r="M552" s="185"/>
      <c r="N552" s="185"/>
      <c r="O552" s="185"/>
      <c r="P552" s="185"/>
      <c r="Q552" s="104" t="s">
        <v>93</v>
      </c>
      <c r="R552" s="410">
        <v>11</v>
      </c>
      <c r="S552" s="670">
        <f t="shared" ref="S552:Y552" si="120">S564+S601+S609+S617+S620+S624+S639+S650+S655+S644+S669+S675</f>
        <v>64035712</v>
      </c>
      <c r="T552" s="670">
        <f t="shared" si="120"/>
        <v>13765279</v>
      </c>
      <c r="U552" s="1045">
        <f t="shared" si="120"/>
        <v>82214599</v>
      </c>
      <c r="V552" s="670">
        <f t="shared" si="120"/>
        <v>76717889</v>
      </c>
      <c r="W552" s="1085">
        <f t="shared" si="120"/>
        <v>83743892</v>
      </c>
      <c r="X552" s="670">
        <f t="shared" si="120"/>
        <v>76635228</v>
      </c>
      <c r="Y552" s="941">
        <f t="shared" si="120"/>
        <v>78563583</v>
      </c>
    </row>
    <row r="553" spans="2:25" ht="15" hidden="1" customHeight="1" x14ac:dyDescent="0.25">
      <c r="B553" s="114"/>
      <c r="C553" s="114" t="s">
        <v>116</v>
      </c>
      <c r="D553" s="181"/>
      <c r="E553" s="97" t="s">
        <v>6</v>
      </c>
      <c r="F553" s="97" t="s">
        <v>7</v>
      </c>
      <c r="G553" s="97" t="s">
        <v>8</v>
      </c>
      <c r="H553" s="99"/>
      <c r="I553" s="175"/>
      <c r="J553" s="182"/>
      <c r="K553" s="183"/>
      <c r="L553" s="184" t="s">
        <v>49</v>
      </c>
      <c r="M553" s="185"/>
      <c r="N553" s="185"/>
      <c r="O553" s="185"/>
      <c r="P553" s="185"/>
      <c r="Q553" s="104" t="s">
        <v>249</v>
      </c>
      <c r="R553" s="410">
        <v>11</v>
      </c>
      <c r="S553" s="670">
        <f t="shared" ref="S553:Y553" si="121">S631</f>
        <v>90000000</v>
      </c>
      <c r="T553" s="670">
        <f t="shared" si="121"/>
        <v>38530159</v>
      </c>
      <c r="U553" s="1045">
        <f t="shared" si="121"/>
        <v>115000000</v>
      </c>
      <c r="V553" s="670">
        <f t="shared" si="121"/>
        <v>90000000</v>
      </c>
      <c r="W553" s="1085">
        <f t="shared" si="121"/>
        <v>103000000</v>
      </c>
      <c r="X553" s="670">
        <f t="shared" si="121"/>
        <v>115000000</v>
      </c>
      <c r="Y553" s="941">
        <f t="shared" si="121"/>
        <v>120000000</v>
      </c>
    </row>
    <row r="554" spans="2:25" ht="15" hidden="1" customHeight="1" x14ac:dyDescent="0.25">
      <c r="B554" s="114"/>
      <c r="C554" s="114" t="s">
        <v>116</v>
      </c>
      <c r="D554" s="181"/>
      <c r="E554" s="97" t="s">
        <v>6</v>
      </c>
      <c r="F554" s="97" t="s">
        <v>7</v>
      </c>
      <c r="G554" s="97" t="s">
        <v>8</v>
      </c>
      <c r="H554" s="99"/>
      <c r="I554" s="175"/>
      <c r="J554" s="182"/>
      <c r="K554" s="183"/>
      <c r="L554" s="184" t="s">
        <v>49</v>
      </c>
      <c r="M554" s="185"/>
      <c r="N554" s="185"/>
      <c r="O554" s="185"/>
      <c r="P554" s="186"/>
      <c r="Q554" s="108" t="s">
        <v>117</v>
      </c>
      <c r="R554" s="187">
        <v>43</v>
      </c>
      <c r="S554" s="670">
        <f t="shared" ref="S554:Y554" si="122">S642+S637+S652+S677+S672+S662</f>
        <v>38397902</v>
      </c>
      <c r="T554" s="670">
        <f t="shared" si="122"/>
        <v>22102903</v>
      </c>
      <c r="U554" s="1045">
        <f t="shared" si="122"/>
        <v>16709015</v>
      </c>
      <c r="V554" s="670">
        <f t="shared" si="122"/>
        <v>15757015</v>
      </c>
      <c r="W554" s="1085">
        <f t="shared" si="122"/>
        <v>14707722</v>
      </c>
      <c r="X554" s="670">
        <f t="shared" si="122"/>
        <v>10587722</v>
      </c>
      <c r="Y554" s="941">
        <f t="shared" si="122"/>
        <v>10608594</v>
      </c>
    </row>
    <row r="555" spans="2:25" ht="17.25" hidden="1" customHeight="1" x14ac:dyDescent="0.25">
      <c r="B555" s="114"/>
      <c r="C555" s="114" t="s">
        <v>116</v>
      </c>
      <c r="D555" s="181"/>
      <c r="E555" s="97" t="s">
        <v>6</v>
      </c>
      <c r="F555" s="97" t="s">
        <v>7</v>
      </c>
      <c r="G555" s="97" t="s">
        <v>8</v>
      </c>
      <c r="H555" s="99"/>
      <c r="I555" s="175"/>
      <c r="J555" s="182"/>
      <c r="K555" s="183"/>
      <c r="L555" s="184" t="s">
        <v>49</v>
      </c>
      <c r="M555" s="185"/>
      <c r="N555" s="185"/>
      <c r="O555" s="185"/>
      <c r="P555" s="186"/>
      <c r="Q555" s="108" t="s">
        <v>328</v>
      </c>
      <c r="R555" s="187">
        <v>43</v>
      </c>
      <c r="S555" s="670">
        <f t="shared" ref="S555:Y555" si="123">S635</f>
        <v>10000000</v>
      </c>
      <c r="T555" s="670">
        <f t="shared" si="123"/>
        <v>0</v>
      </c>
      <c r="U555" s="1045">
        <f t="shared" si="123"/>
        <v>10000000</v>
      </c>
      <c r="V555" s="670">
        <f t="shared" si="123"/>
        <v>10000000</v>
      </c>
      <c r="W555" s="1085">
        <f t="shared" si="123"/>
        <v>10000000</v>
      </c>
      <c r="X555" s="670">
        <f t="shared" si="123"/>
        <v>15000000</v>
      </c>
      <c r="Y555" s="941">
        <f t="shared" si="123"/>
        <v>15000000</v>
      </c>
    </row>
    <row r="556" spans="2:25" ht="15" hidden="1" customHeight="1" x14ac:dyDescent="0.25">
      <c r="B556" s="114"/>
      <c r="C556" s="114" t="s">
        <v>116</v>
      </c>
      <c r="D556" s="181"/>
      <c r="E556" s="97" t="s">
        <v>6</v>
      </c>
      <c r="F556" s="97" t="s">
        <v>7</v>
      </c>
      <c r="G556" s="97" t="s">
        <v>8</v>
      </c>
      <c r="H556" s="99"/>
      <c r="I556" s="175"/>
      <c r="J556" s="182"/>
      <c r="K556" s="183"/>
      <c r="L556" s="840" t="s">
        <v>49</v>
      </c>
      <c r="M556" s="185"/>
      <c r="N556" s="185"/>
      <c r="O556" s="185"/>
      <c r="P556" s="186"/>
      <c r="Q556" s="138" t="s">
        <v>100</v>
      </c>
      <c r="R556" s="141">
        <v>51</v>
      </c>
      <c r="S556" s="670">
        <f t="shared" ref="S556:Y556" si="124">S681</f>
        <v>100000</v>
      </c>
      <c r="T556" s="670">
        <f t="shared" si="124"/>
        <v>162010</v>
      </c>
      <c r="U556" s="1045">
        <f t="shared" si="124"/>
        <v>0</v>
      </c>
      <c r="V556" s="670">
        <f t="shared" si="124"/>
        <v>0</v>
      </c>
      <c r="W556" s="1085">
        <f t="shared" si="124"/>
        <v>0</v>
      </c>
      <c r="X556" s="670">
        <f t="shared" si="124"/>
        <v>0</v>
      </c>
      <c r="Y556" s="941">
        <f t="shared" si="124"/>
        <v>0</v>
      </c>
    </row>
    <row r="557" spans="2:25" ht="15" hidden="1" customHeight="1" x14ac:dyDescent="0.25">
      <c r="B557" s="114"/>
      <c r="C557" s="114" t="s">
        <v>116</v>
      </c>
      <c r="D557" s="181"/>
      <c r="E557" s="97" t="s">
        <v>6</v>
      </c>
      <c r="F557" s="97" t="s">
        <v>7</v>
      </c>
      <c r="G557" s="97" t="s">
        <v>8</v>
      </c>
      <c r="H557" s="99"/>
      <c r="I557" s="175"/>
      <c r="J557" s="182"/>
      <c r="K557" s="183"/>
      <c r="L557" s="184" t="s">
        <v>49</v>
      </c>
      <c r="M557" s="185"/>
      <c r="N557" s="185"/>
      <c r="O557" s="185"/>
      <c r="P557" s="186"/>
      <c r="Q557" s="108" t="s">
        <v>117</v>
      </c>
      <c r="R557" s="416">
        <v>52</v>
      </c>
      <c r="S557" s="670">
        <f t="shared" ref="S557:Y557" si="125">S679+S599</f>
        <v>70000</v>
      </c>
      <c r="T557" s="670">
        <f t="shared" si="125"/>
        <v>8045</v>
      </c>
      <c r="U557" s="1045">
        <f t="shared" si="125"/>
        <v>70000</v>
      </c>
      <c r="V557" s="670">
        <f t="shared" si="125"/>
        <v>70000</v>
      </c>
      <c r="W557" s="1085">
        <f t="shared" si="125"/>
        <v>70000</v>
      </c>
      <c r="X557" s="670">
        <f t="shared" si="125"/>
        <v>70000</v>
      </c>
      <c r="Y557" s="941">
        <f t="shared" si="125"/>
        <v>70000</v>
      </c>
    </row>
    <row r="558" spans="2:25" ht="15" hidden="1" customHeight="1" x14ac:dyDescent="0.25">
      <c r="B558" s="114"/>
      <c r="C558" s="114" t="s">
        <v>116</v>
      </c>
      <c r="D558" s="181"/>
      <c r="E558" s="97" t="s">
        <v>6</v>
      </c>
      <c r="F558" s="97" t="s">
        <v>7</v>
      </c>
      <c r="G558" s="97" t="s">
        <v>8</v>
      </c>
      <c r="H558" s="99"/>
      <c r="I558" s="175"/>
      <c r="J558" s="182"/>
      <c r="K558" s="183"/>
      <c r="L558" s="184" t="s">
        <v>49</v>
      </c>
      <c r="M558" s="185"/>
      <c r="N558" s="185"/>
      <c r="O558" s="185"/>
      <c r="P558" s="186"/>
      <c r="Q558" s="108" t="s">
        <v>103</v>
      </c>
      <c r="R558" s="188">
        <v>81</v>
      </c>
      <c r="S558" s="670">
        <f t="shared" ref="S558:Y558" si="126">S633</f>
        <v>120000000</v>
      </c>
      <c r="T558" s="670">
        <f t="shared" si="126"/>
        <v>0</v>
      </c>
      <c r="U558" s="1045">
        <f t="shared" si="126"/>
        <v>30000000</v>
      </c>
      <c r="V558" s="670">
        <f t="shared" si="126"/>
        <v>120000000</v>
      </c>
      <c r="W558" s="1085">
        <f t="shared" si="126"/>
        <v>30000000</v>
      </c>
      <c r="X558" s="670">
        <f t="shared" si="126"/>
        <v>90000000</v>
      </c>
      <c r="Y558" s="941">
        <f t="shared" si="126"/>
        <v>85000000</v>
      </c>
    </row>
    <row r="559" spans="2:25" ht="15" hidden="1" customHeight="1" x14ac:dyDescent="0.25">
      <c r="B559" s="114"/>
      <c r="C559" s="114" t="s">
        <v>116</v>
      </c>
      <c r="D559" s="181"/>
      <c r="E559" s="97" t="s">
        <v>6</v>
      </c>
      <c r="F559" s="174" t="s">
        <v>7</v>
      </c>
      <c r="G559" s="174" t="s">
        <v>8</v>
      </c>
      <c r="H559" s="99"/>
      <c r="I559" s="175"/>
      <c r="J559" s="182"/>
      <c r="K559" s="183"/>
      <c r="L559" s="184" t="s">
        <v>49</v>
      </c>
      <c r="M559" s="185"/>
      <c r="N559" s="185"/>
      <c r="O559" s="185"/>
      <c r="P559" s="185"/>
      <c r="Q559" s="189" t="s">
        <v>118</v>
      </c>
      <c r="R559" s="423"/>
      <c r="S559" s="671">
        <f>S552</f>
        <v>64035712</v>
      </c>
      <c r="T559" s="671">
        <f t="shared" ref="T559:Y559" si="127">T552</f>
        <v>13765279</v>
      </c>
      <c r="U559" s="1046">
        <f t="shared" si="127"/>
        <v>82214599</v>
      </c>
      <c r="V559" s="671">
        <f t="shared" si="127"/>
        <v>76717889</v>
      </c>
      <c r="W559" s="1054">
        <f t="shared" si="127"/>
        <v>83743892</v>
      </c>
      <c r="X559" s="671">
        <f t="shared" si="127"/>
        <v>76635228</v>
      </c>
      <c r="Y559" s="190">
        <f t="shared" si="127"/>
        <v>78563583</v>
      </c>
    </row>
    <row r="560" spans="2:25" ht="15" hidden="1" customHeight="1" x14ac:dyDescent="0.25">
      <c r="B560" s="114"/>
      <c r="C560" s="114" t="s">
        <v>116</v>
      </c>
      <c r="D560" s="181"/>
      <c r="E560" s="97" t="s">
        <v>6</v>
      </c>
      <c r="F560" s="174" t="s">
        <v>7</v>
      </c>
      <c r="G560" s="174" t="s">
        <v>8</v>
      </c>
      <c r="H560" s="99"/>
      <c r="I560" s="175"/>
      <c r="J560" s="182"/>
      <c r="K560" s="191"/>
      <c r="L560" s="192" t="s">
        <v>98</v>
      </c>
      <c r="M560" s="186"/>
      <c r="N560" s="186"/>
      <c r="O560" s="186"/>
      <c r="P560" s="186"/>
      <c r="Q560" s="155" t="s">
        <v>318</v>
      </c>
      <c r="R560" s="193"/>
      <c r="S560" s="672">
        <v>64035712</v>
      </c>
      <c r="T560" s="672"/>
      <c r="U560" s="1047">
        <v>82214599</v>
      </c>
      <c r="V560" s="672"/>
      <c r="W560" s="1055">
        <v>83743892</v>
      </c>
      <c r="X560" s="672"/>
      <c r="Y560" s="194"/>
    </row>
    <row r="561" spans="2:25" ht="15" hidden="1" customHeight="1" x14ac:dyDescent="0.25">
      <c r="B561" s="114"/>
      <c r="C561" s="114" t="s">
        <v>116</v>
      </c>
      <c r="D561" s="181"/>
      <c r="E561" s="97" t="s">
        <v>6</v>
      </c>
      <c r="F561" s="174" t="s">
        <v>7</v>
      </c>
      <c r="G561" s="174" t="s">
        <v>8</v>
      </c>
      <c r="H561" s="99"/>
      <c r="I561" s="175"/>
      <c r="J561" s="182"/>
      <c r="K561" s="191"/>
      <c r="L561" s="192" t="s">
        <v>98</v>
      </c>
      <c r="M561" s="186"/>
      <c r="N561" s="186"/>
      <c r="O561" s="186"/>
      <c r="P561" s="186"/>
      <c r="Q561" s="157" t="s">
        <v>319</v>
      </c>
      <c r="R561" s="195"/>
      <c r="S561" s="779">
        <f t="shared" ref="S561:Y561" si="128">S560-S559</f>
        <v>0</v>
      </c>
      <c r="T561" s="779">
        <f t="shared" si="128"/>
        <v>-13765279</v>
      </c>
      <c r="U561" s="1015">
        <f t="shared" si="128"/>
        <v>0</v>
      </c>
      <c r="V561" s="779">
        <f t="shared" si="128"/>
        <v>-76717889</v>
      </c>
      <c r="W561" s="1015">
        <f t="shared" si="128"/>
        <v>0</v>
      </c>
      <c r="X561" s="779">
        <f t="shared" si="128"/>
        <v>-76635228</v>
      </c>
      <c r="Y561" s="779">
        <f t="shared" si="128"/>
        <v>-78563583</v>
      </c>
    </row>
    <row r="562" spans="2:25" ht="25.5" hidden="1" customHeight="1" x14ac:dyDescent="0.25">
      <c r="B562" s="114"/>
      <c r="C562" s="114" t="s">
        <v>116</v>
      </c>
      <c r="D562" s="181"/>
      <c r="E562" s="97" t="s">
        <v>6</v>
      </c>
      <c r="F562" s="174" t="s">
        <v>7</v>
      </c>
      <c r="G562" s="174" t="s">
        <v>8</v>
      </c>
      <c r="H562" s="99"/>
      <c r="I562" s="175"/>
      <c r="J562" s="137"/>
      <c r="K562" s="105"/>
      <c r="L562" s="153" t="s">
        <v>49</v>
      </c>
      <c r="M562" s="107"/>
      <c r="N562" s="107"/>
      <c r="O562" s="107"/>
      <c r="P562" s="107"/>
      <c r="Q562" s="159" t="s">
        <v>327</v>
      </c>
      <c r="R562" s="160"/>
      <c r="S562" s="673">
        <f>S554+S558+S553+S557+S555+S556</f>
        <v>258567902</v>
      </c>
      <c r="T562" s="673">
        <f t="shared" ref="T562:Y562" si="129">T554+T558+T553+T557+T555+T556</f>
        <v>60803117</v>
      </c>
      <c r="U562" s="1043">
        <f t="shared" si="129"/>
        <v>171779015</v>
      </c>
      <c r="V562" s="673">
        <f t="shared" si="129"/>
        <v>235827015</v>
      </c>
      <c r="W562" s="1016">
        <f t="shared" si="129"/>
        <v>157777722</v>
      </c>
      <c r="X562" s="673">
        <f t="shared" si="129"/>
        <v>230657722</v>
      </c>
      <c r="Y562" s="161">
        <f t="shared" si="129"/>
        <v>230678594</v>
      </c>
    </row>
    <row r="563" spans="2:25" ht="15" hidden="1" customHeight="1" x14ac:dyDescent="0.25">
      <c r="B563" s="114"/>
      <c r="C563" s="114" t="s">
        <v>116</v>
      </c>
      <c r="D563" s="181"/>
      <c r="E563" s="97" t="s">
        <v>6</v>
      </c>
      <c r="F563" s="174" t="s">
        <v>7</v>
      </c>
      <c r="G563" s="174" t="s">
        <v>8</v>
      </c>
      <c r="H563" s="99"/>
      <c r="I563" s="175"/>
      <c r="J563" s="182"/>
      <c r="K563" s="183"/>
      <c r="L563" s="184" t="s">
        <v>49</v>
      </c>
      <c r="M563" s="185"/>
      <c r="N563" s="185"/>
      <c r="O563" s="185"/>
      <c r="P563" s="185"/>
      <c r="Q563" s="196" t="s">
        <v>320</v>
      </c>
      <c r="R563" s="410"/>
      <c r="S563" s="670">
        <f t="shared" ref="S563:Y563" si="130">S559+S562</f>
        <v>322603614</v>
      </c>
      <c r="T563" s="670">
        <f t="shared" si="130"/>
        <v>74568396</v>
      </c>
      <c r="U563" s="1045">
        <f t="shared" si="130"/>
        <v>253993614</v>
      </c>
      <c r="V563" s="670">
        <f t="shared" si="130"/>
        <v>312544904</v>
      </c>
      <c r="W563" s="1085">
        <f t="shared" si="130"/>
        <v>241521614</v>
      </c>
      <c r="X563" s="670">
        <f t="shared" si="130"/>
        <v>307292950</v>
      </c>
      <c r="Y563" s="941">
        <f t="shared" si="130"/>
        <v>309242177</v>
      </c>
    </row>
    <row r="564" spans="2:25" ht="38.25" hidden="1" customHeight="1" x14ac:dyDescent="0.25">
      <c r="B564" s="95" t="s">
        <v>105</v>
      </c>
      <c r="C564" s="95" t="s">
        <v>116</v>
      </c>
      <c r="D564" s="197"/>
      <c r="E564" s="97" t="s">
        <v>6</v>
      </c>
      <c r="F564" s="97" t="s">
        <v>7</v>
      </c>
      <c r="G564" s="97" t="s">
        <v>8</v>
      </c>
      <c r="H564" s="99" t="s">
        <v>106</v>
      </c>
      <c r="I564" s="198" t="s">
        <v>87</v>
      </c>
      <c r="J564" s="199" t="s">
        <v>10</v>
      </c>
      <c r="K564" s="200" t="s">
        <v>119</v>
      </c>
      <c r="L564" s="200"/>
      <c r="M564" s="201"/>
      <c r="N564" s="201"/>
      <c r="O564" s="201"/>
      <c r="P564" s="202"/>
      <c r="Q564" s="203" t="s">
        <v>120</v>
      </c>
      <c r="R564" s="424">
        <v>11</v>
      </c>
      <c r="S564" s="674">
        <f t="shared" ref="S564:Y564" si="131">SUM(S565:S598)</f>
        <v>12654200</v>
      </c>
      <c r="T564" s="674">
        <f>SUM(T565:T598)</f>
        <v>9076636</v>
      </c>
      <c r="U564" s="1048">
        <f t="shared" si="131"/>
        <v>13044200</v>
      </c>
      <c r="V564" s="674">
        <f t="shared" si="131"/>
        <v>15510000</v>
      </c>
      <c r="W564" s="1086">
        <f t="shared" si="131"/>
        <v>13194200</v>
      </c>
      <c r="X564" s="674">
        <f t="shared" si="131"/>
        <v>15719000</v>
      </c>
      <c r="Y564" s="942">
        <f t="shared" si="131"/>
        <v>15686000</v>
      </c>
    </row>
    <row r="565" spans="2:25" ht="15" hidden="1" customHeight="1" x14ac:dyDescent="0.25">
      <c r="B565" s="95" t="s">
        <v>105</v>
      </c>
      <c r="C565" s="95" t="s">
        <v>116</v>
      </c>
      <c r="D565" s="197"/>
      <c r="E565" s="97" t="s">
        <v>6</v>
      </c>
      <c r="F565" s="204"/>
      <c r="G565" s="204"/>
      <c r="H565" s="99" t="s">
        <v>106</v>
      </c>
      <c r="I565" s="205" t="s">
        <v>87</v>
      </c>
      <c r="J565" s="206" t="s">
        <v>10</v>
      </c>
      <c r="K565" s="207" t="s">
        <v>119</v>
      </c>
      <c r="L565" s="208">
        <v>3</v>
      </c>
      <c r="M565" s="209">
        <v>1</v>
      </c>
      <c r="N565" s="209">
        <v>1</v>
      </c>
      <c r="O565" s="210">
        <v>1</v>
      </c>
      <c r="P565" s="211">
        <v>311</v>
      </c>
      <c r="Q565" s="212" t="s">
        <v>12</v>
      </c>
      <c r="R565" s="425">
        <v>11</v>
      </c>
      <c r="S565" s="692">
        <v>6900000</v>
      </c>
      <c r="T565" s="692">
        <v>5071993</v>
      </c>
      <c r="U565" s="966">
        <v>7250000</v>
      </c>
      <c r="V565" s="692">
        <v>9100000</v>
      </c>
      <c r="W565" s="692">
        <v>7300000</v>
      </c>
      <c r="X565" s="692">
        <v>9200000</v>
      </c>
      <c r="Y565" s="692">
        <v>9300000</v>
      </c>
    </row>
    <row r="566" spans="2:25" ht="15" hidden="1" customHeight="1" x14ac:dyDescent="0.25">
      <c r="B566" s="95" t="s">
        <v>105</v>
      </c>
      <c r="C566" s="95" t="s">
        <v>116</v>
      </c>
      <c r="D566" s="173"/>
      <c r="E566" s="97" t="s">
        <v>6</v>
      </c>
      <c r="F566" s="204"/>
      <c r="G566" s="204"/>
      <c r="H566" s="99" t="s">
        <v>106</v>
      </c>
      <c r="I566" s="205" t="s">
        <v>87</v>
      </c>
      <c r="J566" s="206" t="s">
        <v>10</v>
      </c>
      <c r="K566" s="207" t="s">
        <v>119</v>
      </c>
      <c r="L566" s="213">
        <v>3</v>
      </c>
      <c r="M566" s="214">
        <v>1</v>
      </c>
      <c r="N566" s="214">
        <v>1</v>
      </c>
      <c r="O566" s="215">
        <v>2</v>
      </c>
      <c r="P566" s="211">
        <v>311</v>
      </c>
      <c r="Q566" s="212" t="s">
        <v>121</v>
      </c>
      <c r="R566" s="425">
        <v>11</v>
      </c>
      <c r="S566" s="692">
        <v>35200</v>
      </c>
      <c r="T566" s="692">
        <v>31600</v>
      </c>
      <c r="U566" s="966">
        <v>35200</v>
      </c>
      <c r="V566" s="692">
        <v>35000</v>
      </c>
      <c r="W566" s="966">
        <v>35200</v>
      </c>
      <c r="X566" s="692">
        <v>35000</v>
      </c>
      <c r="Y566" s="692">
        <v>35000</v>
      </c>
    </row>
    <row r="567" spans="2:25" ht="15" hidden="1" customHeight="1" x14ac:dyDescent="0.25">
      <c r="B567" s="95" t="s">
        <v>105</v>
      </c>
      <c r="C567" s="95" t="s">
        <v>116</v>
      </c>
      <c r="D567" s="197"/>
      <c r="E567" s="97" t="s">
        <v>6</v>
      </c>
      <c r="F567" s="204"/>
      <c r="G567" s="204"/>
      <c r="H567" s="99" t="s">
        <v>106</v>
      </c>
      <c r="I567" s="205" t="s">
        <v>87</v>
      </c>
      <c r="J567" s="206" t="s">
        <v>10</v>
      </c>
      <c r="K567" s="207" t="s">
        <v>119</v>
      </c>
      <c r="L567" s="216">
        <v>3</v>
      </c>
      <c r="M567" s="165">
        <v>1</v>
      </c>
      <c r="N567" s="165">
        <v>1</v>
      </c>
      <c r="O567" s="217">
        <v>3</v>
      </c>
      <c r="P567" s="211">
        <v>311</v>
      </c>
      <c r="Q567" s="212" t="s">
        <v>13</v>
      </c>
      <c r="R567" s="425">
        <v>11</v>
      </c>
      <c r="S567" s="692">
        <v>50000</v>
      </c>
      <c r="T567" s="692">
        <v>7611</v>
      </c>
      <c r="U567" s="966">
        <v>50000</v>
      </c>
      <c r="V567" s="692">
        <v>50000</v>
      </c>
      <c r="W567" s="966">
        <v>50000</v>
      </c>
      <c r="X567" s="692">
        <v>50000</v>
      </c>
      <c r="Y567" s="692">
        <v>50000</v>
      </c>
    </row>
    <row r="568" spans="2:25" ht="15" hidden="1" customHeight="1" x14ac:dyDescent="0.25">
      <c r="B568" s="95" t="s">
        <v>105</v>
      </c>
      <c r="C568" s="95" t="s">
        <v>116</v>
      </c>
      <c r="D568" s="197"/>
      <c r="E568" s="97" t="s">
        <v>6</v>
      </c>
      <c r="F568" s="204"/>
      <c r="G568" s="204"/>
      <c r="H568" s="99" t="s">
        <v>106</v>
      </c>
      <c r="I568" s="205" t="s">
        <v>87</v>
      </c>
      <c r="J568" s="206" t="s">
        <v>10</v>
      </c>
      <c r="K568" s="207" t="s">
        <v>119</v>
      </c>
      <c r="L568" s="216">
        <v>3</v>
      </c>
      <c r="M568" s="165">
        <v>1</v>
      </c>
      <c r="N568" s="165">
        <v>2</v>
      </c>
      <c r="O568" s="217">
        <v>1</v>
      </c>
      <c r="P568" s="211">
        <v>312</v>
      </c>
      <c r="Q568" s="212" t="s">
        <v>14</v>
      </c>
      <c r="R568" s="425">
        <v>11</v>
      </c>
      <c r="S568" s="692">
        <v>200000</v>
      </c>
      <c r="T568" s="692">
        <v>135427</v>
      </c>
      <c r="U568" s="966">
        <v>200000</v>
      </c>
      <c r="V568" s="692">
        <v>200000</v>
      </c>
      <c r="W568" s="966">
        <v>200000</v>
      </c>
      <c r="X568" s="692">
        <v>200000</v>
      </c>
      <c r="Y568" s="692">
        <v>200000</v>
      </c>
    </row>
    <row r="569" spans="2:25" ht="15" hidden="1" customHeight="1" x14ac:dyDescent="0.25">
      <c r="B569" s="95" t="s">
        <v>105</v>
      </c>
      <c r="C569" s="95" t="s">
        <v>116</v>
      </c>
      <c r="D569" s="197"/>
      <c r="E569" s="97" t="s">
        <v>6</v>
      </c>
      <c r="F569" s="204"/>
      <c r="G569" s="204"/>
      <c r="H569" s="99" t="s">
        <v>106</v>
      </c>
      <c r="I569" s="205" t="s">
        <v>87</v>
      </c>
      <c r="J569" s="206" t="s">
        <v>10</v>
      </c>
      <c r="K569" s="207" t="s">
        <v>119</v>
      </c>
      <c r="L569" s="216">
        <v>3</v>
      </c>
      <c r="M569" s="165">
        <v>1</v>
      </c>
      <c r="N569" s="165">
        <v>3</v>
      </c>
      <c r="O569" s="217">
        <v>2</v>
      </c>
      <c r="P569" s="211">
        <v>313</v>
      </c>
      <c r="Q569" s="218" t="s">
        <v>15</v>
      </c>
      <c r="R569" s="425">
        <v>11</v>
      </c>
      <c r="S569" s="692">
        <v>1060000</v>
      </c>
      <c r="T569" s="692">
        <v>787339</v>
      </c>
      <c r="U569" s="966">
        <f>1070000+10000</f>
        <v>1080000</v>
      </c>
      <c r="V569" s="692">
        <v>1430000</v>
      </c>
      <c r="W569" s="966">
        <f>1090000+10000</f>
        <v>1100000</v>
      </c>
      <c r="X569" s="692">
        <v>1450000</v>
      </c>
      <c r="Y569" s="692">
        <v>1450000</v>
      </c>
    </row>
    <row r="570" spans="2:25" ht="25.5" hidden="1" customHeight="1" x14ac:dyDescent="0.25">
      <c r="B570" s="95" t="s">
        <v>105</v>
      </c>
      <c r="C570" s="95" t="s">
        <v>116</v>
      </c>
      <c r="D570" s="197"/>
      <c r="E570" s="97" t="s">
        <v>6</v>
      </c>
      <c r="F570" s="204"/>
      <c r="G570" s="204"/>
      <c r="H570" s="99" t="s">
        <v>106</v>
      </c>
      <c r="I570" s="205" t="s">
        <v>87</v>
      </c>
      <c r="J570" s="206" t="s">
        <v>10</v>
      </c>
      <c r="K570" s="207" t="s">
        <v>119</v>
      </c>
      <c r="L570" s="216">
        <v>3</v>
      </c>
      <c r="M570" s="165">
        <v>1</v>
      </c>
      <c r="N570" s="165">
        <v>3</v>
      </c>
      <c r="O570" s="217">
        <v>3</v>
      </c>
      <c r="P570" s="211">
        <v>313</v>
      </c>
      <c r="Q570" s="218" t="s">
        <v>16</v>
      </c>
      <c r="R570" s="425">
        <v>11</v>
      </c>
      <c r="S570" s="692">
        <v>120000</v>
      </c>
      <c r="T570" s="692">
        <v>86354</v>
      </c>
      <c r="U570" s="966">
        <v>125000</v>
      </c>
      <c r="V570" s="692">
        <v>165000</v>
      </c>
      <c r="W570" s="966">
        <v>125000</v>
      </c>
      <c r="X570" s="692">
        <v>165000</v>
      </c>
      <c r="Y570" s="692">
        <v>165000</v>
      </c>
    </row>
    <row r="571" spans="2:25" ht="15" hidden="1" customHeight="1" x14ac:dyDescent="0.25">
      <c r="B571" s="95" t="s">
        <v>105</v>
      </c>
      <c r="C571" s="95" t="s">
        <v>116</v>
      </c>
      <c r="D571" s="197"/>
      <c r="E571" s="97" t="s">
        <v>6</v>
      </c>
      <c r="F571" s="204"/>
      <c r="G571" s="204"/>
      <c r="H571" s="99" t="s">
        <v>106</v>
      </c>
      <c r="I571" s="205" t="s">
        <v>87</v>
      </c>
      <c r="J571" s="206" t="s">
        <v>10</v>
      </c>
      <c r="K571" s="207" t="s">
        <v>119</v>
      </c>
      <c r="L571" s="216">
        <v>3</v>
      </c>
      <c r="M571" s="165">
        <v>2</v>
      </c>
      <c r="N571" s="165">
        <v>1</v>
      </c>
      <c r="O571" s="217">
        <v>1</v>
      </c>
      <c r="P571" s="211">
        <v>321</v>
      </c>
      <c r="Q571" s="212" t="s">
        <v>17</v>
      </c>
      <c r="R571" s="425">
        <v>11</v>
      </c>
      <c r="S571" s="692">
        <v>270000</v>
      </c>
      <c r="T571" s="692">
        <v>145344</v>
      </c>
      <c r="U571" s="966">
        <v>270000</v>
      </c>
      <c r="V571" s="692">
        <v>250000</v>
      </c>
      <c r="W571" s="966">
        <v>270000</v>
      </c>
      <c r="X571" s="692">
        <v>250000</v>
      </c>
      <c r="Y571" s="692">
        <v>250000</v>
      </c>
    </row>
    <row r="572" spans="2:25" ht="15" hidden="1" customHeight="1" x14ac:dyDescent="0.25">
      <c r="B572" s="95" t="s">
        <v>105</v>
      </c>
      <c r="C572" s="95" t="s">
        <v>116</v>
      </c>
      <c r="D572" s="197"/>
      <c r="E572" s="97" t="s">
        <v>6</v>
      </c>
      <c r="F572" s="204"/>
      <c r="G572" s="204"/>
      <c r="H572" s="99" t="s">
        <v>106</v>
      </c>
      <c r="I572" s="205" t="s">
        <v>87</v>
      </c>
      <c r="J572" s="206" t="s">
        <v>10</v>
      </c>
      <c r="K572" s="207" t="s">
        <v>119</v>
      </c>
      <c r="L572" s="216">
        <v>3</v>
      </c>
      <c r="M572" s="165">
        <v>2</v>
      </c>
      <c r="N572" s="165">
        <v>1</v>
      </c>
      <c r="O572" s="217">
        <v>2</v>
      </c>
      <c r="P572" s="211">
        <v>321</v>
      </c>
      <c r="Q572" s="219" t="s">
        <v>18</v>
      </c>
      <c r="R572" s="425">
        <v>11</v>
      </c>
      <c r="S572" s="692">
        <v>430000</v>
      </c>
      <c r="T572" s="692">
        <v>280342</v>
      </c>
      <c r="U572" s="966">
        <v>430000</v>
      </c>
      <c r="V572" s="692">
        <v>380000</v>
      </c>
      <c r="W572" s="966">
        <v>430000</v>
      </c>
      <c r="X572" s="692">
        <v>390000</v>
      </c>
      <c r="Y572" s="692">
        <v>400000</v>
      </c>
    </row>
    <row r="573" spans="2:25" ht="15" hidden="1" customHeight="1" x14ac:dyDescent="0.25">
      <c r="B573" s="95" t="s">
        <v>105</v>
      </c>
      <c r="C573" s="95" t="s">
        <v>116</v>
      </c>
      <c r="D573" s="197"/>
      <c r="E573" s="97" t="s">
        <v>6</v>
      </c>
      <c r="F573" s="204"/>
      <c r="G573" s="204"/>
      <c r="H573" s="99" t="s">
        <v>106</v>
      </c>
      <c r="I573" s="205" t="s">
        <v>87</v>
      </c>
      <c r="J573" s="206" t="s">
        <v>10</v>
      </c>
      <c r="K573" s="207" t="s">
        <v>119</v>
      </c>
      <c r="L573" s="216">
        <v>3</v>
      </c>
      <c r="M573" s="165">
        <v>2</v>
      </c>
      <c r="N573" s="165">
        <v>1</v>
      </c>
      <c r="O573" s="217">
        <v>3</v>
      </c>
      <c r="P573" s="211">
        <v>321</v>
      </c>
      <c r="Q573" s="212" t="s">
        <v>19</v>
      </c>
      <c r="R573" s="425">
        <v>11</v>
      </c>
      <c r="S573" s="692">
        <v>150000</v>
      </c>
      <c r="T573" s="692">
        <v>112980</v>
      </c>
      <c r="U573" s="966">
        <v>150000</v>
      </c>
      <c r="V573" s="692">
        <v>200000</v>
      </c>
      <c r="W573" s="966">
        <v>150000</v>
      </c>
      <c r="X573" s="692">
        <v>200000</v>
      </c>
      <c r="Y573" s="692">
        <v>200000</v>
      </c>
    </row>
    <row r="574" spans="2:25" ht="15" hidden="1" customHeight="1" x14ac:dyDescent="0.25">
      <c r="B574" s="95" t="s">
        <v>105</v>
      </c>
      <c r="C574" s="95" t="s">
        <v>116</v>
      </c>
      <c r="D574" s="197"/>
      <c r="E574" s="97" t="s">
        <v>6</v>
      </c>
      <c r="F574" s="204"/>
      <c r="G574" s="204"/>
      <c r="H574" s="99" t="s">
        <v>106</v>
      </c>
      <c r="I574" s="205" t="s">
        <v>87</v>
      </c>
      <c r="J574" s="206" t="s">
        <v>10</v>
      </c>
      <c r="K574" s="207" t="s">
        <v>119</v>
      </c>
      <c r="L574" s="213">
        <v>3</v>
      </c>
      <c r="M574" s="214">
        <v>2</v>
      </c>
      <c r="N574" s="214">
        <v>1</v>
      </c>
      <c r="O574" s="215">
        <v>4</v>
      </c>
      <c r="P574" s="207">
        <v>321</v>
      </c>
      <c r="Q574" s="212" t="s">
        <v>122</v>
      </c>
      <c r="R574" s="437">
        <v>11</v>
      </c>
      <c r="S574" s="692">
        <v>5000</v>
      </c>
      <c r="T574" s="692">
        <v>0</v>
      </c>
      <c r="U574" s="966">
        <v>5000</v>
      </c>
      <c r="V574" s="692">
        <v>5000</v>
      </c>
      <c r="W574" s="966">
        <v>5000</v>
      </c>
      <c r="X574" s="692">
        <v>5000</v>
      </c>
      <c r="Y574" s="692">
        <v>5000</v>
      </c>
    </row>
    <row r="575" spans="2:25" ht="15" hidden="1" customHeight="1" x14ac:dyDescent="0.25">
      <c r="B575" s="95" t="s">
        <v>105</v>
      </c>
      <c r="C575" s="95" t="s">
        <v>116</v>
      </c>
      <c r="D575" s="197"/>
      <c r="E575" s="97" t="s">
        <v>6</v>
      </c>
      <c r="F575" s="204"/>
      <c r="G575" s="204"/>
      <c r="H575" s="99" t="s">
        <v>106</v>
      </c>
      <c r="I575" s="205" t="s">
        <v>87</v>
      </c>
      <c r="J575" s="206" t="s">
        <v>10</v>
      </c>
      <c r="K575" s="207" t="s">
        <v>119</v>
      </c>
      <c r="L575" s="220">
        <v>3</v>
      </c>
      <c r="M575" s="221">
        <v>2</v>
      </c>
      <c r="N575" s="221">
        <v>2</v>
      </c>
      <c r="O575" s="222">
        <v>1</v>
      </c>
      <c r="P575" s="211">
        <v>322</v>
      </c>
      <c r="Q575" s="212" t="s">
        <v>20</v>
      </c>
      <c r="R575" s="425">
        <v>11</v>
      </c>
      <c r="S575" s="692">
        <v>160000</v>
      </c>
      <c r="T575" s="692">
        <v>65141</v>
      </c>
      <c r="U575" s="966">
        <v>160000</v>
      </c>
      <c r="V575" s="692">
        <v>160000</v>
      </c>
      <c r="W575" s="966">
        <v>160000</v>
      </c>
      <c r="X575" s="692">
        <v>160000</v>
      </c>
      <c r="Y575" s="692">
        <v>160000</v>
      </c>
    </row>
    <row r="576" spans="2:25" ht="15" hidden="1" customHeight="1" x14ac:dyDescent="0.25">
      <c r="B576" s="95" t="s">
        <v>105</v>
      </c>
      <c r="C576" s="95" t="s">
        <v>116</v>
      </c>
      <c r="D576" s="197"/>
      <c r="E576" s="97" t="s">
        <v>6</v>
      </c>
      <c r="F576" s="204"/>
      <c r="G576" s="204"/>
      <c r="H576" s="99" t="s">
        <v>106</v>
      </c>
      <c r="I576" s="205" t="s">
        <v>87</v>
      </c>
      <c r="J576" s="206" t="s">
        <v>10</v>
      </c>
      <c r="K576" s="207" t="s">
        <v>119</v>
      </c>
      <c r="L576" s="216">
        <v>3</v>
      </c>
      <c r="M576" s="165">
        <v>2</v>
      </c>
      <c r="N576" s="165">
        <v>2</v>
      </c>
      <c r="O576" s="217">
        <v>3</v>
      </c>
      <c r="P576" s="211">
        <v>322</v>
      </c>
      <c r="Q576" s="212" t="s">
        <v>76</v>
      </c>
      <c r="R576" s="425">
        <v>11</v>
      </c>
      <c r="S576" s="692">
        <v>230000</v>
      </c>
      <c r="T576" s="692">
        <v>156362</v>
      </c>
      <c r="U576" s="966">
        <v>230000</v>
      </c>
      <c r="V576" s="692">
        <v>235000</v>
      </c>
      <c r="W576" s="966">
        <v>230000</v>
      </c>
      <c r="X576" s="692">
        <v>235000</v>
      </c>
      <c r="Y576" s="692">
        <v>240000</v>
      </c>
    </row>
    <row r="577" spans="2:25" ht="15" hidden="1" customHeight="1" x14ac:dyDescent="0.25">
      <c r="B577" s="95" t="s">
        <v>105</v>
      </c>
      <c r="C577" s="95" t="s">
        <v>116</v>
      </c>
      <c r="D577" s="197"/>
      <c r="E577" s="97" t="s">
        <v>6</v>
      </c>
      <c r="F577" s="204"/>
      <c r="G577" s="204"/>
      <c r="H577" s="99" t="s">
        <v>106</v>
      </c>
      <c r="I577" s="205" t="s">
        <v>87</v>
      </c>
      <c r="J577" s="206" t="s">
        <v>10</v>
      </c>
      <c r="K577" s="207" t="s">
        <v>119</v>
      </c>
      <c r="L577" s="213">
        <v>3</v>
      </c>
      <c r="M577" s="214">
        <v>2</v>
      </c>
      <c r="N577" s="214">
        <v>2</v>
      </c>
      <c r="O577" s="215">
        <v>4</v>
      </c>
      <c r="P577" s="211">
        <v>322</v>
      </c>
      <c r="Q577" s="212" t="s">
        <v>123</v>
      </c>
      <c r="R577" s="425">
        <v>11</v>
      </c>
      <c r="S577" s="692">
        <v>1000</v>
      </c>
      <c r="T577" s="692">
        <v>2141</v>
      </c>
      <c r="U577" s="966">
        <v>1000</v>
      </c>
      <c r="V577" s="692">
        <v>5000</v>
      </c>
      <c r="W577" s="966">
        <v>1000</v>
      </c>
      <c r="X577" s="692">
        <v>5000</v>
      </c>
      <c r="Y577" s="692">
        <v>5000</v>
      </c>
    </row>
    <row r="578" spans="2:25" ht="15" hidden="1" customHeight="1" x14ac:dyDescent="0.25">
      <c r="B578" s="95" t="s">
        <v>105</v>
      </c>
      <c r="C578" s="95" t="s">
        <v>116</v>
      </c>
      <c r="D578" s="197"/>
      <c r="E578" s="97" t="s">
        <v>6</v>
      </c>
      <c r="F578" s="204"/>
      <c r="G578" s="204"/>
      <c r="H578" s="99" t="s">
        <v>106</v>
      </c>
      <c r="I578" s="205" t="s">
        <v>87</v>
      </c>
      <c r="J578" s="206" t="s">
        <v>10</v>
      </c>
      <c r="K578" s="207" t="s">
        <v>119</v>
      </c>
      <c r="L578" s="216">
        <v>3</v>
      </c>
      <c r="M578" s="165">
        <v>2</v>
      </c>
      <c r="N578" s="165">
        <v>2</v>
      </c>
      <c r="O578" s="217">
        <v>5</v>
      </c>
      <c r="P578" s="211">
        <v>322</v>
      </c>
      <c r="Q578" s="212" t="s">
        <v>23</v>
      </c>
      <c r="R578" s="425">
        <v>11</v>
      </c>
      <c r="S578" s="692">
        <v>20000</v>
      </c>
      <c r="T578" s="692">
        <v>5799</v>
      </c>
      <c r="U578" s="966">
        <v>20000</v>
      </c>
      <c r="V578" s="692">
        <v>30000</v>
      </c>
      <c r="W578" s="966">
        <v>20000</v>
      </c>
      <c r="X578" s="692">
        <v>30000</v>
      </c>
      <c r="Y578" s="692">
        <v>30000</v>
      </c>
    </row>
    <row r="579" spans="2:25" ht="15" hidden="1" customHeight="1" x14ac:dyDescent="0.25">
      <c r="B579" s="95" t="s">
        <v>105</v>
      </c>
      <c r="C579" s="95" t="s">
        <v>116</v>
      </c>
      <c r="D579" s="197"/>
      <c r="E579" s="97" t="s">
        <v>6</v>
      </c>
      <c r="F579" s="204"/>
      <c r="G579" s="204"/>
      <c r="H579" s="99" t="s">
        <v>106</v>
      </c>
      <c r="I579" s="205" t="s">
        <v>87</v>
      </c>
      <c r="J579" s="206" t="s">
        <v>10</v>
      </c>
      <c r="K579" s="207" t="s">
        <v>119</v>
      </c>
      <c r="L579" s="216">
        <v>3</v>
      </c>
      <c r="M579" s="165">
        <v>2</v>
      </c>
      <c r="N579" s="165">
        <v>2</v>
      </c>
      <c r="O579" s="217">
        <v>7</v>
      </c>
      <c r="P579" s="211">
        <v>322</v>
      </c>
      <c r="Q579" s="212" t="s">
        <v>24</v>
      </c>
      <c r="R579" s="425">
        <v>11</v>
      </c>
      <c r="S579" s="692">
        <v>3000</v>
      </c>
      <c r="T579" s="692">
        <v>0</v>
      </c>
      <c r="U579" s="966">
        <v>3000</v>
      </c>
      <c r="V579" s="692">
        <v>3000</v>
      </c>
      <c r="W579" s="966">
        <v>3000</v>
      </c>
      <c r="X579" s="692">
        <v>3000</v>
      </c>
      <c r="Y579" s="692">
        <v>3000</v>
      </c>
    </row>
    <row r="580" spans="2:25" ht="15" hidden="1" customHeight="1" x14ac:dyDescent="0.25">
      <c r="B580" s="95" t="s">
        <v>105</v>
      </c>
      <c r="C580" s="95" t="s">
        <v>116</v>
      </c>
      <c r="D580" s="197"/>
      <c r="E580" s="97" t="s">
        <v>6</v>
      </c>
      <c r="F580" s="204"/>
      <c r="G580" s="204"/>
      <c r="H580" s="99" t="s">
        <v>106</v>
      </c>
      <c r="I580" s="205" t="s">
        <v>87</v>
      </c>
      <c r="J580" s="206" t="s">
        <v>10</v>
      </c>
      <c r="K580" s="207" t="s">
        <v>119</v>
      </c>
      <c r="L580" s="216">
        <v>3</v>
      </c>
      <c r="M580" s="165">
        <v>2</v>
      </c>
      <c r="N580" s="165">
        <v>3</v>
      </c>
      <c r="O580" s="217">
        <v>1</v>
      </c>
      <c r="P580" s="211">
        <v>323</v>
      </c>
      <c r="Q580" s="212" t="s">
        <v>124</v>
      </c>
      <c r="R580" s="425">
        <v>11</v>
      </c>
      <c r="S580" s="692">
        <v>420000</v>
      </c>
      <c r="T580" s="692">
        <v>297055</v>
      </c>
      <c r="U580" s="966">
        <v>420000</v>
      </c>
      <c r="V580" s="692">
        <v>390000</v>
      </c>
      <c r="W580" s="966">
        <v>420000</v>
      </c>
      <c r="X580" s="692">
        <v>390000</v>
      </c>
      <c r="Y580" s="692">
        <v>390000</v>
      </c>
    </row>
    <row r="581" spans="2:25" ht="15" hidden="1" customHeight="1" x14ac:dyDescent="0.25">
      <c r="B581" s="95" t="s">
        <v>105</v>
      </c>
      <c r="C581" s="95" t="s">
        <v>116</v>
      </c>
      <c r="D581" s="197"/>
      <c r="E581" s="97" t="s">
        <v>6</v>
      </c>
      <c r="F581" s="204"/>
      <c r="G581" s="204"/>
      <c r="H581" s="99" t="s">
        <v>106</v>
      </c>
      <c r="I581" s="205" t="s">
        <v>87</v>
      </c>
      <c r="J581" s="206" t="s">
        <v>10</v>
      </c>
      <c r="K581" s="207" t="s">
        <v>119</v>
      </c>
      <c r="L581" s="216">
        <v>3</v>
      </c>
      <c r="M581" s="165">
        <v>2</v>
      </c>
      <c r="N581" s="165">
        <v>3</v>
      </c>
      <c r="O581" s="217">
        <v>2</v>
      </c>
      <c r="P581" s="211">
        <v>323</v>
      </c>
      <c r="Q581" s="212" t="s">
        <v>77</v>
      </c>
      <c r="R581" s="425">
        <v>11</v>
      </c>
      <c r="S581" s="692">
        <v>160000</v>
      </c>
      <c r="T581" s="692">
        <v>208678</v>
      </c>
      <c r="U581" s="966">
        <v>165000</v>
      </c>
      <c r="V581" s="692">
        <v>250000</v>
      </c>
      <c r="W581" s="966">
        <v>165000</v>
      </c>
      <c r="X581" s="692">
        <v>250000</v>
      </c>
      <c r="Y581" s="692">
        <v>200000</v>
      </c>
    </row>
    <row r="582" spans="2:25" ht="15" hidden="1" customHeight="1" x14ac:dyDescent="0.25">
      <c r="B582" s="95" t="s">
        <v>105</v>
      </c>
      <c r="C582" s="95" t="s">
        <v>116</v>
      </c>
      <c r="D582" s="197"/>
      <c r="E582" s="97" t="s">
        <v>6</v>
      </c>
      <c r="F582" s="204"/>
      <c r="G582" s="204"/>
      <c r="H582" s="99" t="s">
        <v>106</v>
      </c>
      <c r="I582" s="205" t="s">
        <v>87</v>
      </c>
      <c r="J582" s="206" t="s">
        <v>10</v>
      </c>
      <c r="K582" s="207" t="s">
        <v>119</v>
      </c>
      <c r="L582" s="216">
        <v>3</v>
      </c>
      <c r="M582" s="165">
        <v>2</v>
      </c>
      <c r="N582" s="165">
        <v>3</v>
      </c>
      <c r="O582" s="217">
        <v>3</v>
      </c>
      <c r="P582" s="211">
        <v>323</v>
      </c>
      <c r="Q582" s="212" t="s">
        <v>26</v>
      </c>
      <c r="R582" s="425">
        <v>11</v>
      </c>
      <c r="S582" s="692">
        <v>500000</v>
      </c>
      <c r="T582" s="692">
        <v>149126</v>
      </c>
      <c r="U582" s="966">
        <v>500000</v>
      </c>
      <c r="V582" s="692">
        <v>500000</v>
      </c>
      <c r="W582" s="966">
        <v>500000</v>
      </c>
      <c r="X582" s="692">
        <v>500000</v>
      </c>
      <c r="Y582" s="692">
        <v>500000</v>
      </c>
    </row>
    <row r="583" spans="2:25" ht="15" hidden="1" customHeight="1" x14ac:dyDescent="0.25">
      <c r="B583" s="95" t="s">
        <v>105</v>
      </c>
      <c r="C583" s="95" t="s">
        <v>116</v>
      </c>
      <c r="D583" s="197"/>
      <c r="E583" s="97" t="s">
        <v>6</v>
      </c>
      <c r="F583" s="204"/>
      <c r="G583" s="204"/>
      <c r="H583" s="99" t="s">
        <v>106</v>
      </c>
      <c r="I583" s="205" t="s">
        <v>87</v>
      </c>
      <c r="J583" s="206" t="s">
        <v>10</v>
      </c>
      <c r="K583" s="207" t="s">
        <v>119</v>
      </c>
      <c r="L583" s="216">
        <v>3</v>
      </c>
      <c r="M583" s="165">
        <v>2</v>
      </c>
      <c r="N583" s="165">
        <v>3</v>
      </c>
      <c r="O583" s="217">
        <v>4</v>
      </c>
      <c r="P583" s="211">
        <v>323</v>
      </c>
      <c r="Q583" s="212" t="s">
        <v>44</v>
      </c>
      <c r="R583" s="425">
        <v>11</v>
      </c>
      <c r="S583" s="692">
        <v>560000</v>
      </c>
      <c r="T583" s="692">
        <v>381717</v>
      </c>
      <c r="U583" s="966">
        <v>560000</v>
      </c>
      <c r="V583" s="692">
        <v>530000</v>
      </c>
      <c r="W583" s="966">
        <v>560000</v>
      </c>
      <c r="X583" s="692">
        <v>550000</v>
      </c>
      <c r="Y583" s="692">
        <v>550000</v>
      </c>
    </row>
    <row r="584" spans="2:25" ht="15" hidden="1" customHeight="1" x14ac:dyDescent="0.25">
      <c r="B584" s="95" t="s">
        <v>105</v>
      </c>
      <c r="C584" s="95" t="s">
        <v>116</v>
      </c>
      <c r="D584" s="197"/>
      <c r="E584" s="97" t="s">
        <v>6</v>
      </c>
      <c r="F584" s="204"/>
      <c r="G584" s="204"/>
      <c r="H584" s="99" t="s">
        <v>106</v>
      </c>
      <c r="I584" s="205" t="s">
        <v>87</v>
      </c>
      <c r="J584" s="206" t="s">
        <v>10</v>
      </c>
      <c r="K584" s="207" t="s">
        <v>119</v>
      </c>
      <c r="L584" s="216">
        <v>3</v>
      </c>
      <c r="M584" s="165">
        <v>2</v>
      </c>
      <c r="N584" s="165">
        <v>3</v>
      </c>
      <c r="O584" s="217">
        <v>5</v>
      </c>
      <c r="P584" s="211">
        <v>323</v>
      </c>
      <c r="Q584" s="212" t="s">
        <v>28</v>
      </c>
      <c r="R584" s="425">
        <v>11</v>
      </c>
      <c r="S584" s="692">
        <v>390000</v>
      </c>
      <c r="T584" s="692">
        <v>271232</v>
      </c>
      <c r="U584" s="966">
        <v>400000</v>
      </c>
      <c r="V584" s="692">
        <v>350000</v>
      </c>
      <c r="W584" s="966">
        <v>400000</v>
      </c>
      <c r="X584" s="692">
        <v>350000</v>
      </c>
      <c r="Y584" s="692">
        <v>350000</v>
      </c>
    </row>
    <row r="585" spans="2:25" ht="15" hidden="1" customHeight="1" x14ac:dyDescent="0.25">
      <c r="B585" s="95" t="s">
        <v>105</v>
      </c>
      <c r="C585" s="95" t="s">
        <v>116</v>
      </c>
      <c r="D585" s="197"/>
      <c r="E585" s="97" t="s">
        <v>6</v>
      </c>
      <c r="F585" s="204"/>
      <c r="G585" s="204"/>
      <c r="H585" s="99" t="s">
        <v>106</v>
      </c>
      <c r="I585" s="205" t="s">
        <v>87</v>
      </c>
      <c r="J585" s="206" t="s">
        <v>10</v>
      </c>
      <c r="K585" s="207" t="s">
        <v>119</v>
      </c>
      <c r="L585" s="216">
        <v>3</v>
      </c>
      <c r="M585" s="165">
        <v>2</v>
      </c>
      <c r="N585" s="165">
        <v>3</v>
      </c>
      <c r="O585" s="217">
        <v>6</v>
      </c>
      <c r="P585" s="211">
        <v>323</v>
      </c>
      <c r="Q585" s="212" t="s">
        <v>29</v>
      </c>
      <c r="R585" s="425">
        <v>11</v>
      </c>
      <c r="S585" s="692">
        <v>0</v>
      </c>
      <c r="T585" s="692">
        <v>0</v>
      </c>
      <c r="U585" s="966">
        <v>0</v>
      </c>
      <c r="V585" s="692">
        <v>0</v>
      </c>
      <c r="W585" s="966">
        <v>80000</v>
      </c>
      <c r="X585" s="692">
        <v>100000</v>
      </c>
      <c r="Y585" s="692">
        <v>0</v>
      </c>
    </row>
    <row r="586" spans="2:25" ht="15" hidden="1" customHeight="1" x14ac:dyDescent="0.25">
      <c r="B586" s="95" t="s">
        <v>105</v>
      </c>
      <c r="C586" s="95" t="s">
        <v>116</v>
      </c>
      <c r="D586" s="197"/>
      <c r="E586" s="97" t="s">
        <v>6</v>
      </c>
      <c r="F586" s="204"/>
      <c r="G586" s="204"/>
      <c r="H586" s="99" t="s">
        <v>106</v>
      </c>
      <c r="I586" s="205" t="s">
        <v>87</v>
      </c>
      <c r="J586" s="206" t="s">
        <v>10</v>
      </c>
      <c r="K586" s="207" t="s">
        <v>119</v>
      </c>
      <c r="L586" s="216">
        <v>3</v>
      </c>
      <c r="M586" s="165">
        <v>2</v>
      </c>
      <c r="N586" s="165">
        <v>3</v>
      </c>
      <c r="O586" s="217">
        <v>7</v>
      </c>
      <c r="P586" s="211">
        <v>323</v>
      </c>
      <c r="Q586" s="223" t="s">
        <v>30</v>
      </c>
      <c r="R586" s="425">
        <v>11</v>
      </c>
      <c r="S586" s="692">
        <v>300000</v>
      </c>
      <c r="T586" s="692">
        <v>332615</v>
      </c>
      <c r="U586" s="966">
        <v>300000</v>
      </c>
      <c r="V586" s="692">
        <v>430000</v>
      </c>
      <c r="W586" s="966">
        <v>300000</v>
      </c>
      <c r="X586" s="692">
        <v>400000</v>
      </c>
      <c r="Y586" s="692">
        <v>400000</v>
      </c>
    </row>
    <row r="587" spans="2:25" ht="15" hidden="1" customHeight="1" x14ac:dyDescent="0.25">
      <c r="B587" s="95" t="s">
        <v>105</v>
      </c>
      <c r="C587" s="95" t="s">
        <v>116</v>
      </c>
      <c r="D587" s="197"/>
      <c r="E587" s="97" t="s">
        <v>6</v>
      </c>
      <c r="F587" s="204"/>
      <c r="G587" s="204"/>
      <c r="H587" s="99" t="s">
        <v>106</v>
      </c>
      <c r="I587" s="205" t="s">
        <v>87</v>
      </c>
      <c r="J587" s="206" t="s">
        <v>10</v>
      </c>
      <c r="K587" s="207" t="s">
        <v>119</v>
      </c>
      <c r="L587" s="216">
        <v>3</v>
      </c>
      <c r="M587" s="165">
        <v>2</v>
      </c>
      <c r="N587" s="165">
        <v>3</v>
      </c>
      <c r="O587" s="217">
        <v>8</v>
      </c>
      <c r="P587" s="211">
        <v>323</v>
      </c>
      <c r="Q587" s="212" t="s">
        <v>38</v>
      </c>
      <c r="R587" s="425">
        <v>11</v>
      </c>
      <c r="S587" s="692">
        <v>280000</v>
      </c>
      <c r="T587" s="692">
        <v>312514</v>
      </c>
      <c r="U587" s="966">
        <v>280000</v>
      </c>
      <c r="V587" s="692">
        <v>400000</v>
      </c>
      <c r="W587" s="966">
        <v>280000</v>
      </c>
      <c r="X587" s="692">
        <v>400000</v>
      </c>
      <c r="Y587" s="692">
        <v>400000</v>
      </c>
    </row>
    <row r="588" spans="2:25" ht="15" hidden="1" customHeight="1" x14ac:dyDescent="0.25">
      <c r="B588" s="95" t="s">
        <v>105</v>
      </c>
      <c r="C588" s="95" t="s">
        <v>116</v>
      </c>
      <c r="D588" s="197"/>
      <c r="E588" s="97" t="s">
        <v>6</v>
      </c>
      <c r="F588" s="204"/>
      <c r="G588" s="204"/>
      <c r="H588" s="99" t="s">
        <v>106</v>
      </c>
      <c r="I588" s="205" t="s">
        <v>87</v>
      </c>
      <c r="J588" s="206" t="s">
        <v>10</v>
      </c>
      <c r="K588" s="207" t="s">
        <v>119</v>
      </c>
      <c r="L588" s="216">
        <v>3</v>
      </c>
      <c r="M588" s="165">
        <v>2</v>
      </c>
      <c r="N588" s="165">
        <v>3</v>
      </c>
      <c r="O588" s="217">
        <v>9</v>
      </c>
      <c r="P588" s="211">
        <v>323</v>
      </c>
      <c r="Q588" s="224" t="s">
        <v>45</v>
      </c>
      <c r="R588" s="425">
        <v>11</v>
      </c>
      <c r="S588" s="692">
        <v>270000</v>
      </c>
      <c r="T588" s="692">
        <v>182590</v>
      </c>
      <c r="U588" s="966">
        <v>270000</v>
      </c>
      <c r="V588" s="692">
        <v>230000</v>
      </c>
      <c r="W588" s="966">
        <v>270000</v>
      </c>
      <c r="X588" s="692">
        <v>230000</v>
      </c>
      <c r="Y588" s="692">
        <v>230000</v>
      </c>
    </row>
    <row r="589" spans="2:25" ht="15" hidden="1" customHeight="1" x14ac:dyDescent="0.25">
      <c r="B589" s="95" t="s">
        <v>105</v>
      </c>
      <c r="C589" s="95" t="s">
        <v>116</v>
      </c>
      <c r="D589" s="197"/>
      <c r="E589" s="97" t="s">
        <v>6</v>
      </c>
      <c r="F589" s="204"/>
      <c r="G589" s="204"/>
      <c r="H589" s="99" t="s">
        <v>106</v>
      </c>
      <c r="I589" s="205" t="s">
        <v>87</v>
      </c>
      <c r="J589" s="206" t="s">
        <v>10</v>
      </c>
      <c r="K589" s="207" t="s">
        <v>119</v>
      </c>
      <c r="L589" s="213">
        <v>3</v>
      </c>
      <c r="M589" s="214">
        <v>2</v>
      </c>
      <c r="N589" s="214">
        <v>4</v>
      </c>
      <c r="O589" s="215">
        <v>1</v>
      </c>
      <c r="P589" s="207">
        <v>324</v>
      </c>
      <c r="Q589" s="224" t="s">
        <v>47</v>
      </c>
      <c r="R589" s="425">
        <v>11</v>
      </c>
      <c r="S589" s="998"/>
      <c r="T589" s="998"/>
      <c r="U589" s="1087"/>
      <c r="V589" s="692">
        <v>25000</v>
      </c>
      <c r="W589" s="966"/>
      <c r="X589" s="692">
        <v>25000</v>
      </c>
      <c r="Y589" s="692">
        <v>25000</v>
      </c>
    </row>
    <row r="590" spans="2:25" ht="15" hidden="1" customHeight="1" x14ac:dyDescent="0.25">
      <c r="B590" s="95" t="s">
        <v>105</v>
      </c>
      <c r="C590" s="95" t="s">
        <v>116</v>
      </c>
      <c r="D590" s="197"/>
      <c r="E590" s="97" t="s">
        <v>6</v>
      </c>
      <c r="F590" s="204"/>
      <c r="G590" s="204"/>
      <c r="H590" s="99" t="s">
        <v>106</v>
      </c>
      <c r="I590" s="205" t="s">
        <v>87</v>
      </c>
      <c r="J590" s="206" t="s">
        <v>10</v>
      </c>
      <c r="K590" s="207" t="s">
        <v>119</v>
      </c>
      <c r="L590" s="216">
        <v>3</v>
      </c>
      <c r="M590" s="165">
        <v>2</v>
      </c>
      <c r="N590" s="165">
        <v>9</v>
      </c>
      <c r="O590" s="217">
        <v>3</v>
      </c>
      <c r="P590" s="211">
        <v>329</v>
      </c>
      <c r="Q590" s="212" t="s">
        <v>32</v>
      </c>
      <c r="R590" s="425">
        <v>11</v>
      </c>
      <c r="S590" s="692">
        <v>28000</v>
      </c>
      <c r="T590" s="692">
        <v>11534</v>
      </c>
      <c r="U590" s="966">
        <v>28000</v>
      </c>
      <c r="V590" s="692">
        <v>28000</v>
      </c>
      <c r="W590" s="966">
        <v>28000</v>
      </c>
      <c r="X590" s="692">
        <v>28000</v>
      </c>
      <c r="Y590" s="692">
        <v>30000</v>
      </c>
    </row>
    <row r="591" spans="2:25" ht="15" hidden="1" customHeight="1" x14ac:dyDescent="0.25">
      <c r="B591" s="95" t="s">
        <v>105</v>
      </c>
      <c r="C591" s="95" t="s">
        <v>116</v>
      </c>
      <c r="D591" s="197"/>
      <c r="E591" s="97" t="s">
        <v>6</v>
      </c>
      <c r="F591" s="204"/>
      <c r="G591" s="204"/>
      <c r="H591" s="99" t="s">
        <v>106</v>
      </c>
      <c r="I591" s="205" t="s">
        <v>87</v>
      </c>
      <c r="J591" s="206" t="s">
        <v>10</v>
      </c>
      <c r="K591" s="207" t="s">
        <v>119</v>
      </c>
      <c r="L591" s="213">
        <v>3</v>
      </c>
      <c r="M591" s="214">
        <v>2</v>
      </c>
      <c r="N591" s="214">
        <v>9</v>
      </c>
      <c r="O591" s="215">
        <v>5</v>
      </c>
      <c r="P591" s="207">
        <v>329</v>
      </c>
      <c r="Q591" s="212" t="s">
        <v>162</v>
      </c>
      <c r="R591" s="425">
        <v>11</v>
      </c>
      <c r="S591" s="692">
        <v>20000</v>
      </c>
      <c r="T591" s="692">
        <v>6250</v>
      </c>
      <c r="U591" s="966">
        <v>20000</v>
      </c>
      <c r="V591" s="692">
        <v>20000</v>
      </c>
      <c r="W591" s="966">
        <v>20000</v>
      </c>
      <c r="X591" s="692">
        <v>20000</v>
      </c>
      <c r="Y591" s="692">
        <v>20000</v>
      </c>
    </row>
    <row r="592" spans="2:25" ht="14.25" hidden="1" customHeight="1" x14ac:dyDescent="0.25">
      <c r="B592" s="95" t="s">
        <v>105</v>
      </c>
      <c r="C592" s="95" t="s">
        <v>116</v>
      </c>
      <c r="D592" s="197"/>
      <c r="E592" s="97" t="s">
        <v>6</v>
      </c>
      <c r="F592" s="204"/>
      <c r="G592" s="204"/>
      <c r="H592" s="99" t="s">
        <v>106</v>
      </c>
      <c r="I592" s="205" t="s">
        <v>87</v>
      </c>
      <c r="J592" s="206" t="s">
        <v>10</v>
      </c>
      <c r="K592" s="207" t="s">
        <v>119</v>
      </c>
      <c r="L592" s="216">
        <v>3</v>
      </c>
      <c r="M592" s="165">
        <v>2</v>
      </c>
      <c r="N592" s="165">
        <v>9</v>
      </c>
      <c r="O592" s="217">
        <v>9</v>
      </c>
      <c r="P592" s="211">
        <v>329</v>
      </c>
      <c r="Q592" s="212" t="s">
        <v>84</v>
      </c>
      <c r="R592" s="425">
        <v>11</v>
      </c>
      <c r="S592" s="692">
        <v>15000</v>
      </c>
      <c r="T592" s="692">
        <v>9330</v>
      </c>
      <c r="U592" s="966">
        <v>15000</v>
      </c>
      <c r="V592" s="692">
        <v>25000</v>
      </c>
      <c r="W592" s="966">
        <v>15000</v>
      </c>
      <c r="X592" s="692">
        <v>15000</v>
      </c>
      <c r="Y592" s="692">
        <v>15000</v>
      </c>
    </row>
    <row r="593" spans="2:25" ht="15.75" hidden="1" customHeight="1" x14ac:dyDescent="0.25">
      <c r="B593" s="95" t="s">
        <v>105</v>
      </c>
      <c r="C593" s="95" t="s">
        <v>116</v>
      </c>
      <c r="D593" s="197"/>
      <c r="E593" s="97" t="s">
        <v>6</v>
      </c>
      <c r="F593" s="204"/>
      <c r="G593" s="204"/>
      <c r="H593" s="99" t="s">
        <v>106</v>
      </c>
      <c r="I593" s="205" t="s">
        <v>87</v>
      </c>
      <c r="J593" s="206" t="s">
        <v>10</v>
      </c>
      <c r="K593" s="207" t="s">
        <v>119</v>
      </c>
      <c r="L593" s="216">
        <v>3</v>
      </c>
      <c r="M593" s="165">
        <v>4</v>
      </c>
      <c r="N593" s="165">
        <v>3</v>
      </c>
      <c r="O593" s="217">
        <v>1</v>
      </c>
      <c r="P593" s="211">
        <v>343</v>
      </c>
      <c r="Q593" s="212" t="s">
        <v>33</v>
      </c>
      <c r="R593" s="425">
        <v>11</v>
      </c>
      <c r="S593" s="692">
        <v>30000</v>
      </c>
      <c r="T593" s="692">
        <v>22772</v>
      </c>
      <c r="U593" s="966">
        <v>30000</v>
      </c>
      <c r="V593" s="692">
        <v>35000</v>
      </c>
      <c r="W593" s="966">
        <v>30000</v>
      </c>
      <c r="X593" s="692">
        <v>35000</v>
      </c>
      <c r="Y593" s="692">
        <v>35000</v>
      </c>
    </row>
    <row r="594" spans="2:25" ht="16.5" hidden="1" customHeight="1" x14ac:dyDescent="0.25">
      <c r="B594" s="95" t="s">
        <v>105</v>
      </c>
      <c r="C594" s="95" t="s">
        <v>116</v>
      </c>
      <c r="D594" s="197"/>
      <c r="E594" s="97" t="s">
        <v>6</v>
      </c>
      <c r="F594" s="204"/>
      <c r="G594" s="204"/>
      <c r="H594" s="99" t="s">
        <v>106</v>
      </c>
      <c r="I594" s="205" t="s">
        <v>87</v>
      </c>
      <c r="J594" s="206" t="s">
        <v>10</v>
      </c>
      <c r="K594" s="207" t="s">
        <v>119</v>
      </c>
      <c r="L594" s="216">
        <v>3</v>
      </c>
      <c r="M594" s="165">
        <v>4</v>
      </c>
      <c r="N594" s="165">
        <v>3</v>
      </c>
      <c r="O594" s="217">
        <v>3</v>
      </c>
      <c r="P594" s="211">
        <v>343</v>
      </c>
      <c r="Q594" s="225" t="s">
        <v>34</v>
      </c>
      <c r="R594" s="425">
        <v>11</v>
      </c>
      <c r="S594" s="692">
        <v>2000</v>
      </c>
      <c r="T594" s="692">
        <v>2421</v>
      </c>
      <c r="U594" s="966">
        <v>2000</v>
      </c>
      <c r="V594" s="692">
        <v>4000</v>
      </c>
      <c r="W594" s="966">
        <v>2000</v>
      </c>
      <c r="X594" s="692">
        <v>3000</v>
      </c>
      <c r="Y594" s="692">
        <v>3000</v>
      </c>
    </row>
    <row r="595" spans="2:25" ht="15" hidden="1" customHeight="1" x14ac:dyDescent="0.25">
      <c r="B595" s="95" t="s">
        <v>105</v>
      </c>
      <c r="C595" s="95" t="s">
        <v>116</v>
      </c>
      <c r="D595" s="197"/>
      <c r="E595" s="97" t="s">
        <v>6</v>
      </c>
      <c r="F595" s="204"/>
      <c r="G595" s="204"/>
      <c r="H595" s="99" t="s">
        <v>106</v>
      </c>
      <c r="I595" s="205" t="s">
        <v>87</v>
      </c>
      <c r="J595" s="206" t="s">
        <v>10</v>
      </c>
      <c r="K595" s="207" t="s">
        <v>119</v>
      </c>
      <c r="L595" s="216">
        <v>3</v>
      </c>
      <c r="M595" s="165">
        <v>4</v>
      </c>
      <c r="N595" s="165">
        <v>3</v>
      </c>
      <c r="O595" s="217">
        <v>4</v>
      </c>
      <c r="P595" s="211">
        <v>343</v>
      </c>
      <c r="Q595" s="226" t="s">
        <v>125</v>
      </c>
      <c r="R595" s="425">
        <v>11</v>
      </c>
      <c r="S595" s="692">
        <v>5000</v>
      </c>
      <c r="T595" s="692">
        <v>0</v>
      </c>
      <c r="U595" s="966">
        <v>5000</v>
      </c>
      <c r="V595" s="692">
        <v>5000</v>
      </c>
      <c r="W595" s="966">
        <v>5000</v>
      </c>
      <c r="X595" s="692">
        <v>5000</v>
      </c>
      <c r="Y595" s="692">
        <v>5000</v>
      </c>
    </row>
    <row r="596" spans="2:25" ht="15" hidden="1" customHeight="1" x14ac:dyDescent="0.25">
      <c r="B596" s="95" t="s">
        <v>105</v>
      </c>
      <c r="C596" s="95" t="s">
        <v>116</v>
      </c>
      <c r="D596" s="197"/>
      <c r="E596" s="97" t="s">
        <v>6</v>
      </c>
      <c r="F596" s="204"/>
      <c r="G596" s="204"/>
      <c r="H596" s="99" t="s">
        <v>106</v>
      </c>
      <c r="I596" s="205" t="s">
        <v>87</v>
      </c>
      <c r="J596" s="206" t="s">
        <v>10</v>
      </c>
      <c r="K596" s="207" t="s">
        <v>119</v>
      </c>
      <c r="L596" s="213">
        <v>4</v>
      </c>
      <c r="M596" s="214">
        <v>2</v>
      </c>
      <c r="N596" s="214">
        <v>2</v>
      </c>
      <c r="O596" s="214">
        <v>1</v>
      </c>
      <c r="P596" s="207">
        <v>422</v>
      </c>
      <c r="Q596" s="227" t="s">
        <v>67</v>
      </c>
      <c r="R596" s="425">
        <v>11</v>
      </c>
      <c r="S596" s="692">
        <v>20000</v>
      </c>
      <c r="T596" s="692">
        <v>0</v>
      </c>
      <c r="U596" s="966">
        <v>20000</v>
      </c>
      <c r="V596" s="692">
        <v>20000</v>
      </c>
      <c r="W596" s="966">
        <v>20000</v>
      </c>
      <c r="X596" s="692">
        <v>20000</v>
      </c>
      <c r="Y596" s="692">
        <v>20000</v>
      </c>
    </row>
    <row r="597" spans="2:25" ht="15" hidden="1" customHeight="1" x14ac:dyDescent="0.25">
      <c r="B597" s="95" t="s">
        <v>105</v>
      </c>
      <c r="C597" s="95" t="s">
        <v>116</v>
      </c>
      <c r="D597" s="197"/>
      <c r="E597" s="97" t="s">
        <v>6</v>
      </c>
      <c r="F597" s="204"/>
      <c r="G597" s="204"/>
      <c r="H597" s="99" t="s">
        <v>106</v>
      </c>
      <c r="I597" s="205" t="s">
        <v>87</v>
      </c>
      <c r="J597" s="206" t="s">
        <v>10</v>
      </c>
      <c r="K597" s="207" t="s">
        <v>119</v>
      </c>
      <c r="L597" s="213">
        <v>4</v>
      </c>
      <c r="M597" s="214">
        <v>2</v>
      </c>
      <c r="N597" s="214">
        <v>2</v>
      </c>
      <c r="O597" s="214">
        <v>2</v>
      </c>
      <c r="P597" s="211">
        <v>422</v>
      </c>
      <c r="Q597" s="227" t="s">
        <v>68</v>
      </c>
      <c r="R597" s="425">
        <v>11</v>
      </c>
      <c r="S597" s="692">
        <v>10000</v>
      </c>
      <c r="T597" s="692">
        <v>369</v>
      </c>
      <c r="U597" s="966">
        <v>10000</v>
      </c>
      <c r="V597" s="692">
        <v>10000</v>
      </c>
      <c r="W597" s="966">
        <v>10000</v>
      </c>
      <c r="X597" s="692">
        <v>10000</v>
      </c>
      <c r="Y597" s="692">
        <v>10000</v>
      </c>
    </row>
    <row r="598" spans="2:25" ht="15" hidden="1" customHeight="1" x14ac:dyDescent="0.25">
      <c r="B598" s="95" t="s">
        <v>105</v>
      </c>
      <c r="C598" s="95" t="s">
        <v>116</v>
      </c>
      <c r="D598" s="197"/>
      <c r="E598" s="97" t="s">
        <v>6</v>
      </c>
      <c r="F598" s="204"/>
      <c r="G598" s="204"/>
      <c r="H598" s="99" t="s">
        <v>106</v>
      </c>
      <c r="I598" s="205" t="s">
        <v>87</v>
      </c>
      <c r="J598" s="206" t="s">
        <v>10</v>
      </c>
      <c r="K598" s="207" t="s">
        <v>119</v>
      </c>
      <c r="L598" s="213">
        <v>4</v>
      </c>
      <c r="M598" s="214">
        <v>2</v>
      </c>
      <c r="N598" s="214">
        <v>2</v>
      </c>
      <c r="O598" s="214">
        <v>7</v>
      </c>
      <c r="P598" s="207">
        <v>422</v>
      </c>
      <c r="Q598" s="228" t="s">
        <v>70</v>
      </c>
      <c r="R598" s="425">
        <v>11</v>
      </c>
      <c r="S598" s="692">
        <v>10000</v>
      </c>
      <c r="T598" s="692">
        <v>0</v>
      </c>
      <c r="U598" s="966">
        <v>10000</v>
      </c>
      <c r="V598" s="692">
        <v>10000</v>
      </c>
      <c r="W598" s="966">
        <v>10000</v>
      </c>
      <c r="X598" s="692">
        <v>10000</v>
      </c>
      <c r="Y598" s="692">
        <v>10000</v>
      </c>
    </row>
    <row r="599" spans="2:25" ht="38.25" hidden="1" customHeight="1" x14ac:dyDescent="0.25">
      <c r="B599" s="95" t="s">
        <v>105</v>
      </c>
      <c r="C599" s="95" t="s">
        <v>116</v>
      </c>
      <c r="D599" s="197"/>
      <c r="E599" s="97" t="s">
        <v>6</v>
      </c>
      <c r="F599" s="97" t="s">
        <v>7</v>
      </c>
      <c r="G599" s="97" t="s">
        <v>8</v>
      </c>
      <c r="H599" s="99" t="s">
        <v>106</v>
      </c>
      <c r="I599" s="198" t="s">
        <v>87</v>
      </c>
      <c r="J599" s="199" t="s">
        <v>10</v>
      </c>
      <c r="K599" s="200" t="s">
        <v>119</v>
      </c>
      <c r="L599" s="200"/>
      <c r="M599" s="201"/>
      <c r="N599" s="201"/>
      <c r="O599" s="201"/>
      <c r="P599" s="202"/>
      <c r="Q599" s="203" t="s">
        <v>120</v>
      </c>
      <c r="R599" s="416">
        <v>52</v>
      </c>
      <c r="S599" s="674">
        <f t="shared" ref="S599:Y599" si="132">S600</f>
        <v>70000</v>
      </c>
      <c r="T599" s="674">
        <f t="shared" si="132"/>
        <v>8045</v>
      </c>
      <c r="U599" s="1048">
        <f t="shared" si="132"/>
        <v>70000</v>
      </c>
      <c r="V599" s="674">
        <f t="shared" si="132"/>
        <v>70000</v>
      </c>
      <c r="W599" s="1086">
        <f t="shared" si="132"/>
        <v>70000</v>
      </c>
      <c r="X599" s="674">
        <f t="shared" si="132"/>
        <v>70000</v>
      </c>
      <c r="Y599" s="942">
        <f t="shared" si="132"/>
        <v>70000</v>
      </c>
    </row>
    <row r="600" spans="2:25" ht="15" hidden="1" customHeight="1" x14ac:dyDescent="0.25">
      <c r="B600" s="95" t="s">
        <v>105</v>
      </c>
      <c r="C600" s="95" t="s">
        <v>116</v>
      </c>
      <c r="D600" s="197"/>
      <c r="E600" s="97" t="s">
        <v>6</v>
      </c>
      <c r="F600" s="204"/>
      <c r="G600" s="204"/>
      <c r="H600" s="99" t="s">
        <v>106</v>
      </c>
      <c r="I600" s="205" t="s">
        <v>87</v>
      </c>
      <c r="J600" s="206" t="s">
        <v>10</v>
      </c>
      <c r="K600" s="207" t="s">
        <v>119</v>
      </c>
      <c r="L600" s="208">
        <v>3</v>
      </c>
      <c r="M600" s="209">
        <v>2</v>
      </c>
      <c r="N600" s="209">
        <v>4</v>
      </c>
      <c r="O600" s="210">
        <v>1</v>
      </c>
      <c r="P600" s="211">
        <v>324</v>
      </c>
      <c r="Q600" s="212" t="s">
        <v>47</v>
      </c>
      <c r="R600" s="416">
        <v>52</v>
      </c>
      <c r="S600" s="692">
        <v>70000</v>
      </c>
      <c r="T600" s="692">
        <v>8045</v>
      </c>
      <c r="U600" s="966">
        <v>70000</v>
      </c>
      <c r="V600" s="692">
        <v>70000</v>
      </c>
      <c r="W600" s="966">
        <v>70000</v>
      </c>
      <c r="X600" s="692">
        <v>70000</v>
      </c>
      <c r="Y600" s="692">
        <v>70000</v>
      </c>
    </row>
    <row r="601" spans="2:25" ht="38.25" hidden="1" customHeight="1" x14ac:dyDescent="0.25">
      <c r="B601" s="95" t="s">
        <v>105</v>
      </c>
      <c r="C601" s="95" t="s">
        <v>116</v>
      </c>
      <c r="D601" s="197"/>
      <c r="E601" s="97" t="s">
        <v>6</v>
      </c>
      <c r="F601" s="97" t="s">
        <v>7</v>
      </c>
      <c r="G601" s="97" t="s">
        <v>8</v>
      </c>
      <c r="H601" s="99" t="s">
        <v>86</v>
      </c>
      <c r="I601" s="198" t="s">
        <v>87</v>
      </c>
      <c r="J601" s="229" t="s">
        <v>10</v>
      </c>
      <c r="K601" s="200" t="s">
        <v>126</v>
      </c>
      <c r="L601" s="200"/>
      <c r="M601" s="201"/>
      <c r="N601" s="201"/>
      <c r="O601" s="201"/>
      <c r="P601" s="202"/>
      <c r="Q601" s="230" t="s">
        <v>127</v>
      </c>
      <c r="R601" s="424">
        <v>11</v>
      </c>
      <c r="S601" s="674">
        <f t="shared" ref="S601:Y601" si="133">SUM(S602:S608)</f>
        <v>2640000</v>
      </c>
      <c r="T601" s="674">
        <f>SUM(T602:T608)</f>
        <v>1941879</v>
      </c>
      <c r="U601" s="1048">
        <f t="shared" si="133"/>
        <v>2640000</v>
      </c>
      <c r="V601" s="674">
        <f t="shared" si="133"/>
        <v>3220000</v>
      </c>
      <c r="W601" s="1086">
        <f t="shared" si="133"/>
        <v>2620000</v>
      </c>
      <c r="X601" s="674">
        <f t="shared" si="133"/>
        <v>3120000</v>
      </c>
      <c r="Y601" s="942">
        <f t="shared" si="133"/>
        <v>3080000</v>
      </c>
    </row>
    <row r="602" spans="2:25" ht="15" hidden="1" customHeight="1" x14ac:dyDescent="0.25">
      <c r="B602" s="95" t="s">
        <v>105</v>
      </c>
      <c r="C602" s="95" t="s">
        <v>116</v>
      </c>
      <c r="D602" s="197"/>
      <c r="E602" s="97" t="s">
        <v>6</v>
      </c>
      <c r="F602" s="204"/>
      <c r="G602" s="204"/>
      <c r="H602" s="99" t="s">
        <v>86</v>
      </c>
      <c r="I602" s="205" t="s">
        <v>87</v>
      </c>
      <c r="J602" s="206" t="s">
        <v>10</v>
      </c>
      <c r="K602" s="207" t="s">
        <v>126</v>
      </c>
      <c r="L602" s="208">
        <v>3</v>
      </c>
      <c r="M602" s="209">
        <v>2</v>
      </c>
      <c r="N602" s="209">
        <v>2</v>
      </c>
      <c r="O602" s="210">
        <v>3</v>
      </c>
      <c r="P602" s="211">
        <v>322</v>
      </c>
      <c r="Q602" s="212" t="s">
        <v>76</v>
      </c>
      <c r="R602" s="425">
        <v>11</v>
      </c>
      <c r="S602" s="692">
        <v>30000</v>
      </c>
      <c r="T602" s="692">
        <v>20154</v>
      </c>
      <c r="U602" s="966">
        <v>30000</v>
      </c>
      <c r="V602" s="692">
        <v>30000</v>
      </c>
      <c r="W602" s="966">
        <v>30000</v>
      </c>
      <c r="X602" s="692">
        <v>30000</v>
      </c>
      <c r="Y602" s="692">
        <v>30000</v>
      </c>
    </row>
    <row r="603" spans="2:25" ht="15" hidden="1" customHeight="1" x14ac:dyDescent="0.25">
      <c r="B603" s="95" t="s">
        <v>105</v>
      </c>
      <c r="C603" s="95" t="s">
        <v>116</v>
      </c>
      <c r="D603" s="197"/>
      <c r="E603" s="97" t="s">
        <v>6</v>
      </c>
      <c r="F603" s="204"/>
      <c r="G603" s="204"/>
      <c r="H603" s="99" t="s">
        <v>86</v>
      </c>
      <c r="I603" s="205" t="s">
        <v>87</v>
      </c>
      <c r="J603" s="206" t="s">
        <v>10</v>
      </c>
      <c r="K603" s="207" t="s">
        <v>128</v>
      </c>
      <c r="L603" s="216">
        <v>3</v>
      </c>
      <c r="M603" s="165">
        <v>2</v>
      </c>
      <c r="N603" s="165">
        <v>3</v>
      </c>
      <c r="O603" s="217">
        <v>2</v>
      </c>
      <c r="P603" s="211">
        <v>323</v>
      </c>
      <c r="Q603" s="212" t="s">
        <v>77</v>
      </c>
      <c r="R603" s="425">
        <v>11</v>
      </c>
      <c r="S603" s="692">
        <v>20000</v>
      </c>
      <c r="T603" s="692">
        <v>9576</v>
      </c>
      <c r="U603" s="966">
        <v>20000</v>
      </c>
      <c r="V603" s="692">
        <v>120000</v>
      </c>
      <c r="W603" s="966">
        <v>20000</v>
      </c>
      <c r="X603" s="692">
        <v>120000</v>
      </c>
      <c r="Y603" s="692">
        <v>120000</v>
      </c>
    </row>
    <row r="604" spans="2:25" ht="15" hidden="1" customHeight="1" x14ac:dyDescent="0.25">
      <c r="B604" s="95" t="s">
        <v>105</v>
      </c>
      <c r="C604" s="95" t="s">
        <v>116</v>
      </c>
      <c r="D604" s="197"/>
      <c r="E604" s="97" t="s">
        <v>6</v>
      </c>
      <c r="F604" s="204"/>
      <c r="G604" s="204"/>
      <c r="H604" s="99" t="s">
        <v>86</v>
      </c>
      <c r="I604" s="205" t="s">
        <v>87</v>
      </c>
      <c r="J604" s="206" t="s">
        <v>10</v>
      </c>
      <c r="K604" s="207" t="s">
        <v>129</v>
      </c>
      <c r="L604" s="216">
        <v>3</v>
      </c>
      <c r="M604" s="165">
        <v>2</v>
      </c>
      <c r="N604" s="165">
        <v>3</v>
      </c>
      <c r="O604" s="217">
        <v>3</v>
      </c>
      <c r="P604" s="211">
        <v>323</v>
      </c>
      <c r="Q604" s="212" t="s">
        <v>26</v>
      </c>
      <c r="R604" s="425">
        <v>11</v>
      </c>
      <c r="S604" s="692">
        <v>900000</v>
      </c>
      <c r="T604" s="692">
        <v>242075</v>
      </c>
      <c r="U604" s="966">
        <v>900000</v>
      </c>
      <c r="V604" s="692">
        <v>800000</v>
      </c>
      <c r="W604" s="966">
        <v>900000</v>
      </c>
      <c r="X604" s="692">
        <v>800000</v>
      </c>
      <c r="Y604" s="692">
        <v>750000</v>
      </c>
    </row>
    <row r="605" spans="2:25" ht="15" hidden="1" customHeight="1" x14ac:dyDescent="0.25">
      <c r="B605" s="95" t="s">
        <v>105</v>
      </c>
      <c r="C605" s="95" t="s">
        <v>116</v>
      </c>
      <c r="D605" s="197"/>
      <c r="E605" s="97" t="s">
        <v>6</v>
      </c>
      <c r="F605" s="204"/>
      <c r="G605" s="204"/>
      <c r="H605" s="99" t="s">
        <v>86</v>
      </c>
      <c r="I605" s="205" t="s">
        <v>87</v>
      </c>
      <c r="J605" s="206" t="s">
        <v>10</v>
      </c>
      <c r="K605" s="207" t="s">
        <v>130</v>
      </c>
      <c r="L605" s="216">
        <v>3</v>
      </c>
      <c r="M605" s="165">
        <v>2</v>
      </c>
      <c r="N605" s="165">
        <v>3</v>
      </c>
      <c r="O605" s="217">
        <v>4</v>
      </c>
      <c r="P605" s="211">
        <v>323</v>
      </c>
      <c r="Q605" s="212" t="s">
        <v>44</v>
      </c>
      <c r="R605" s="425">
        <v>11</v>
      </c>
      <c r="S605" s="692">
        <v>320000</v>
      </c>
      <c r="T605" s="692">
        <v>186723</v>
      </c>
      <c r="U605" s="966">
        <v>320000</v>
      </c>
      <c r="V605" s="692">
        <v>320000</v>
      </c>
      <c r="W605" s="966">
        <v>300000</v>
      </c>
      <c r="X605" s="692">
        <v>320000</v>
      </c>
      <c r="Y605" s="692">
        <v>330000</v>
      </c>
    </row>
    <row r="606" spans="2:25" ht="15" hidden="1" customHeight="1" x14ac:dyDescent="0.25">
      <c r="B606" s="95" t="s">
        <v>105</v>
      </c>
      <c r="C606" s="95" t="s">
        <v>116</v>
      </c>
      <c r="D606" s="197"/>
      <c r="E606" s="97" t="s">
        <v>6</v>
      </c>
      <c r="F606" s="204"/>
      <c r="G606" s="204"/>
      <c r="H606" s="99" t="s">
        <v>86</v>
      </c>
      <c r="I606" s="205" t="s">
        <v>87</v>
      </c>
      <c r="J606" s="206" t="s">
        <v>10</v>
      </c>
      <c r="K606" s="207" t="s">
        <v>131</v>
      </c>
      <c r="L606" s="216">
        <v>3</v>
      </c>
      <c r="M606" s="165">
        <v>2</v>
      </c>
      <c r="N606" s="165">
        <v>3</v>
      </c>
      <c r="O606" s="217">
        <v>7</v>
      </c>
      <c r="P606" s="211">
        <v>323</v>
      </c>
      <c r="Q606" s="223" t="s">
        <v>30</v>
      </c>
      <c r="R606" s="425">
        <v>11</v>
      </c>
      <c r="S606" s="692">
        <v>1000000</v>
      </c>
      <c r="T606" s="692">
        <v>1004507</v>
      </c>
      <c r="U606" s="966">
        <v>1000000</v>
      </c>
      <c r="V606" s="692">
        <v>1300000</v>
      </c>
      <c r="W606" s="966">
        <v>1000000</v>
      </c>
      <c r="X606" s="692">
        <v>1200000</v>
      </c>
      <c r="Y606" s="692">
        <v>1200000</v>
      </c>
    </row>
    <row r="607" spans="2:25" ht="15" hidden="1" customHeight="1" x14ac:dyDescent="0.25">
      <c r="B607" s="95" t="s">
        <v>105</v>
      </c>
      <c r="C607" s="95" t="s">
        <v>116</v>
      </c>
      <c r="D607" s="197"/>
      <c r="E607" s="97" t="s">
        <v>6</v>
      </c>
      <c r="F607" s="204"/>
      <c r="G607" s="204"/>
      <c r="H607" s="99" t="s">
        <v>86</v>
      </c>
      <c r="I607" s="205" t="s">
        <v>87</v>
      </c>
      <c r="J607" s="206" t="s">
        <v>10</v>
      </c>
      <c r="K607" s="207" t="s">
        <v>132</v>
      </c>
      <c r="L607" s="220">
        <v>3</v>
      </c>
      <c r="M607" s="221">
        <v>2</v>
      </c>
      <c r="N607" s="221">
        <v>3</v>
      </c>
      <c r="O607" s="222">
        <v>8</v>
      </c>
      <c r="P607" s="211">
        <v>323</v>
      </c>
      <c r="Q607" s="212" t="s">
        <v>38</v>
      </c>
      <c r="R607" s="425">
        <v>11</v>
      </c>
      <c r="S607" s="692">
        <v>300000</v>
      </c>
      <c r="T607" s="692">
        <v>333750</v>
      </c>
      <c r="U607" s="966">
        <v>300000</v>
      </c>
      <c r="V607" s="692">
        <v>450000</v>
      </c>
      <c r="W607" s="966">
        <v>300000</v>
      </c>
      <c r="X607" s="692">
        <v>450000</v>
      </c>
      <c r="Y607" s="692">
        <v>450000</v>
      </c>
    </row>
    <row r="608" spans="2:25" ht="15" hidden="1" customHeight="1" x14ac:dyDescent="0.25">
      <c r="B608" s="95" t="s">
        <v>105</v>
      </c>
      <c r="C608" s="95" t="s">
        <v>116</v>
      </c>
      <c r="D608" s="197"/>
      <c r="E608" s="97" t="s">
        <v>6</v>
      </c>
      <c r="F608" s="204"/>
      <c r="G608" s="204"/>
      <c r="H608" s="99" t="s">
        <v>86</v>
      </c>
      <c r="I608" s="205" t="s">
        <v>87</v>
      </c>
      <c r="J608" s="206" t="s">
        <v>10</v>
      </c>
      <c r="K608" s="207" t="s">
        <v>132</v>
      </c>
      <c r="L608" s="912">
        <v>3</v>
      </c>
      <c r="M608" s="913">
        <v>2</v>
      </c>
      <c r="N608" s="913">
        <v>3</v>
      </c>
      <c r="O608" s="215">
        <v>9</v>
      </c>
      <c r="P608" s="215">
        <v>323</v>
      </c>
      <c r="Q608" s="212" t="s">
        <v>45</v>
      </c>
      <c r="R608" s="437">
        <v>11</v>
      </c>
      <c r="S608" s="669">
        <v>70000</v>
      </c>
      <c r="T608" s="669">
        <v>145094</v>
      </c>
      <c r="U608" s="965">
        <v>70000</v>
      </c>
      <c r="V608" s="669">
        <v>200000</v>
      </c>
      <c r="W608" s="966">
        <v>70000</v>
      </c>
      <c r="X608" s="669">
        <v>200000</v>
      </c>
      <c r="Y608" s="692">
        <v>200000</v>
      </c>
    </row>
    <row r="609" spans="2:25" ht="36" hidden="1" customHeight="1" x14ac:dyDescent="0.25">
      <c r="B609" s="95" t="s">
        <v>105</v>
      </c>
      <c r="C609" s="95" t="s">
        <v>116</v>
      </c>
      <c r="D609" s="197"/>
      <c r="E609" s="97" t="s">
        <v>6</v>
      </c>
      <c r="F609" s="97" t="s">
        <v>7</v>
      </c>
      <c r="G609" s="97" t="s">
        <v>8</v>
      </c>
      <c r="H609" s="99" t="s">
        <v>106</v>
      </c>
      <c r="I609" s="198" t="s">
        <v>87</v>
      </c>
      <c r="J609" s="231" t="s">
        <v>49</v>
      </c>
      <c r="K609" s="232" t="s">
        <v>133</v>
      </c>
      <c r="L609" s="232"/>
      <c r="M609" s="233"/>
      <c r="N609" s="233"/>
      <c r="O609" s="233"/>
      <c r="P609" s="234"/>
      <c r="Q609" s="235" t="s">
        <v>134</v>
      </c>
      <c r="R609" s="424">
        <v>11</v>
      </c>
      <c r="S609" s="668">
        <f t="shared" ref="S609:Y609" si="134">SUM(S610:S616)</f>
        <v>26277414</v>
      </c>
      <c r="T609" s="668">
        <f>SUM(T610:T616)</f>
        <v>825029</v>
      </c>
      <c r="U609" s="1027">
        <f t="shared" si="134"/>
        <v>26327414</v>
      </c>
      <c r="V609" s="668">
        <f t="shared" si="134"/>
        <v>12104904</v>
      </c>
      <c r="W609" s="1057">
        <f t="shared" si="134"/>
        <v>25777414</v>
      </c>
      <c r="X609" s="668">
        <f t="shared" si="134"/>
        <v>18743950</v>
      </c>
      <c r="Y609" s="468">
        <f t="shared" si="134"/>
        <v>20787583</v>
      </c>
    </row>
    <row r="610" spans="2:25" ht="15" hidden="1" customHeight="1" x14ac:dyDescent="0.25">
      <c r="B610" s="95" t="s">
        <v>105</v>
      </c>
      <c r="C610" s="95" t="s">
        <v>116</v>
      </c>
      <c r="D610" s="197"/>
      <c r="E610" s="97" t="s">
        <v>6</v>
      </c>
      <c r="F610" s="204"/>
      <c r="G610" s="204"/>
      <c r="H610" s="99" t="s">
        <v>106</v>
      </c>
      <c r="I610" s="205" t="s">
        <v>87</v>
      </c>
      <c r="J610" s="206" t="s">
        <v>49</v>
      </c>
      <c r="K610" s="207" t="s">
        <v>133</v>
      </c>
      <c r="L610" s="208">
        <v>3</v>
      </c>
      <c r="M610" s="209">
        <v>2</v>
      </c>
      <c r="N610" s="209">
        <v>3</v>
      </c>
      <c r="O610" s="210">
        <v>2</v>
      </c>
      <c r="P610" s="211">
        <v>323</v>
      </c>
      <c r="Q610" s="212" t="s">
        <v>77</v>
      </c>
      <c r="R610" s="425">
        <v>11</v>
      </c>
      <c r="S610" s="692">
        <v>300000</v>
      </c>
      <c r="T610" s="692">
        <v>113370</v>
      </c>
      <c r="U610" s="966">
        <v>200000</v>
      </c>
      <c r="V610" s="692">
        <v>500000</v>
      </c>
      <c r="W610" s="966">
        <v>200000</v>
      </c>
      <c r="X610" s="692">
        <v>500000</v>
      </c>
      <c r="Y610" s="692">
        <v>500000</v>
      </c>
    </row>
    <row r="611" spans="2:25" ht="15" hidden="1" customHeight="1" x14ac:dyDescent="0.25">
      <c r="B611" s="454" t="s">
        <v>105</v>
      </c>
      <c r="C611" s="454" t="s">
        <v>116</v>
      </c>
      <c r="D611" s="197"/>
      <c r="E611" s="97" t="s">
        <v>6</v>
      </c>
      <c r="F611" s="204"/>
      <c r="G611" s="204"/>
      <c r="H611" s="99" t="s">
        <v>106</v>
      </c>
      <c r="I611" s="460" t="s">
        <v>87</v>
      </c>
      <c r="J611" s="206" t="s">
        <v>49</v>
      </c>
      <c r="K611" s="207" t="s">
        <v>133</v>
      </c>
      <c r="L611" s="216">
        <v>3</v>
      </c>
      <c r="M611" s="165">
        <v>2</v>
      </c>
      <c r="N611" s="165">
        <v>3</v>
      </c>
      <c r="O611" s="217">
        <v>3</v>
      </c>
      <c r="P611" s="211">
        <v>323</v>
      </c>
      <c r="Q611" s="212" t="s">
        <v>26</v>
      </c>
      <c r="R611" s="425">
        <v>11</v>
      </c>
      <c r="S611" s="692"/>
      <c r="U611" s="966"/>
      <c r="V611" s="692"/>
      <c r="W611" s="966"/>
      <c r="X611" s="692"/>
      <c r="Y611" s="692"/>
    </row>
    <row r="612" spans="2:25" ht="15" hidden="1" customHeight="1" x14ac:dyDescent="0.25">
      <c r="B612" s="95" t="s">
        <v>105</v>
      </c>
      <c r="C612" s="95" t="s">
        <v>116</v>
      </c>
      <c r="D612" s="173"/>
      <c r="E612" s="97" t="s">
        <v>6</v>
      </c>
      <c r="F612" s="204"/>
      <c r="G612" s="204"/>
      <c r="H612" s="99" t="s">
        <v>106</v>
      </c>
      <c r="I612" s="205" t="s">
        <v>87</v>
      </c>
      <c r="J612" s="206" t="s">
        <v>49</v>
      </c>
      <c r="K612" s="207" t="s">
        <v>133</v>
      </c>
      <c r="L612" s="216">
        <v>3</v>
      </c>
      <c r="M612" s="165">
        <v>2</v>
      </c>
      <c r="N612" s="165">
        <v>3</v>
      </c>
      <c r="O612" s="217">
        <v>7</v>
      </c>
      <c r="P612" s="211">
        <v>323</v>
      </c>
      <c r="Q612" s="223" t="s">
        <v>30</v>
      </c>
      <c r="R612" s="425">
        <v>11</v>
      </c>
      <c r="S612" s="692">
        <v>400000</v>
      </c>
      <c r="T612" s="692">
        <v>245139</v>
      </c>
      <c r="U612" s="966">
        <v>400000</v>
      </c>
      <c r="V612" s="692">
        <v>400000</v>
      </c>
      <c r="W612" s="966">
        <v>400000</v>
      </c>
      <c r="X612" s="692">
        <v>400000</v>
      </c>
      <c r="Y612" s="692">
        <v>400000</v>
      </c>
    </row>
    <row r="613" spans="2:25" ht="15" hidden="1" customHeight="1" x14ac:dyDescent="0.25">
      <c r="B613" s="95" t="s">
        <v>105</v>
      </c>
      <c r="C613" s="95" t="s">
        <v>116</v>
      </c>
      <c r="D613" s="181"/>
      <c r="E613" s="97" t="s">
        <v>6</v>
      </c>
      <c r="F613" s="204"/>
      <c r="G613" s="204"/>
      <c r="H613" s="99" t="s">
        <v>106</v>
      </c>
      <c r="I613" s="205" t="s">
        <v>87</v>
      </c>
      <c r="J613" s="206" t="s">
        <v>49</v>
      </c>
      <c r="K613" s="207" t="s">
        <v>133</v>
      </c>
      <c r="L613" s="216">
        <v>3</v>
      </c>
      <c r="M613" s="165">
        <v>2</v>
      </c>
      <c r="N613" s="165">
        <v>3</v>
      </c>
      <c r="O613" s="217">
        <v>8</v>
      </c>
      <c r="P613" s="211">
        <v>323</v>
      </c>
      <c r="Q613" s="212" t="s">
        <v>38</v>
      </c>
      <c r="R613" s="425">
        <v>11</v>
      </c>
      <c r="S613" s="692">
        <v>25000</v>
      </c>
      <c r="T613" s="692">
        <v>24998</v>
      </c>
      <c r="U613" s="966">
        <v>25000</v>
      </c>
      <c r="V613" s="692">
        <v>35000</v>
      </c>
      <c r="W613" s="966">
        <v>25000</v>
      </c>
      <c r="X613" s="692">
        <v>35000</v>
      </c>
      <c r="Y613" s="692">
        <v>35000</v>
      </c>
    </row>
    <row r="614" spans="2:25" ht="15" hidden="1" customHeight="1" x14ac:dyDescent="0.25">
      <c r="B614" s="95" t="s">
        <v>105</v>
      </c>
      <c r="C614" s="95" t="s">
        <v>116</v>
      </c>
      <c r="D614" s="181"/>
      <c r="E614" s="97" t="s">
        <v>6</v>
      </c>
      <c r="F614" s="204"/>
      <c r="G614" s="204"/>
      <c r="H614" s="99" t="s">
        <v>106</v>
      </c>
      <c r="I614" s="205" t="s">
        <v>87</v>
      </c>
      <c r="J614" s="206" t="s">
        <v>49</v>
      </c>
      <c r="K614" s="207" t="s">
        <v>133</v>
      </c>
      <c r="L614" s="216">
        <v>3</v>
      </c>
      <c r="M614" s="165">
        <v>2</v>
      </c>
      <c r="N614" s="165">
        <v>9</v>
      </c>
      <c r="O614" s="217">
        <v>9</v>
      </c>
      <c r="P614" s="211">
        <v>329</v>
      </c>
      <c r="Q614" s="212" t="s">
        <v>84</v>
      </c>
      <c r="R614" s="425">
        <v>11</v>
      </c>
      <c r="S614" s="692">
        <v>25000</v>
      </c>
      <c r="T614" s="692">
        <v>5069</v>
      </c>
      <c r="U614" s="966">
        <v>25000</v>
      </c>
      <c r="V614" s="692">
        <v>20000</v>
      </c>
      <c r="W614" s="966">
        <v>25000</v>
      </c>
      <c r="X614" s="692">
        <v>20000</v>
      </c>
      <c r="Y614" s="692">
        <v>20000</v>
      </c>
    </row>
    <row r="615" spans="2:25" ht="15" hidden="1" customHeight="1" x14ac:dyDescent="0.25">
      <c r="B615" s="95" t="s">
        <v>105</v>
      </c>
      <c r="C615" s="95" t="s">
        <v>116</v>
      </c>
      <c r="D615" s="181"/>
      <c r="E615" s="97" t="s">
        <v>6</v>
      </c>
      <c r="F615" s="204"/>
      <c r="G615" s="204"/>
      <c r="H615" s="99" t="s">
        <v>106</v>
      </c>
      <c r="I615" s="205" t="s">
        <v>87</v>
      </c>
      <c r="J615" s="206" t="s">
        <v>49</v>
      </c>
      <c r="K615" s="207" t="s">
        <v>133</v>
      </c>
      <c r="L615" s="213">
        <v>3</v>
      </c>
      <c r="M615" s="214">
        <v>4</v>
      </c>
      <c r="N615" s="214">
        <v>2</v>
      </c>
      <c r="O615" s="215">
        <v>2</v>
      </c>
      <c r="P615" s="215">
        <v>342</v>
      </c>
      <c r="Q615" s="212" t="s">
        <v>135</v>
      </c>
      <c r="R615" s="425">
        <v>11</v>
      </c>
      <c r="S615" s="692">
        <v>120000</v>
      </c>
      <c r="T615" s="692">
        <v>46347</v>
      </c>
      <c r="U615" s="966">
        <v>120000</v>
      </c>
      <c r="V615" s="692">
        <v>100000</v>
      </c>
      <c r="W615" s="966">
        <v>120000</v>
      </c>
      <c r="X615" s="692">
        <v>80000</v>
      </c>
      <c r="Y615" s="692">
        <v>80000</v>
      </c>
    </row>
    <row r="616" spans="2:25" ht="15" hidden="1" customHeight="1" x14ac:dyDescent="0.25">
      <c r="B616" s="95" t="s">
        <v>105</v>
      </c>
      <c r="C616" s="95" t="s">
        <v>116</v>
      </c>
      <c r="D616" s="181"/>
      <c r="E616" s="97" t="s">
        <v>6</v>
      </c>
      <c r="F616" s="204"/>
      <c r="G616" s="204"/>
      <c r="H616" s="99" t="s">
        <v>106</v>
      </c>
      <c r="I616" s="205" t="s">
        <v>87</v>
      </c>
      <c r="J616" s="206" t="s">
        <v>49</v>
      </c>
      <c r="K616" s="207" t="s">
        <v>133</v>
      </c>
      <c r="L616" s="213">
        <v>4</v>
      </c>
      <c r="M616" s="214">
        <v>2</v>
      </c>
      <c r="N616" s="214">
        <v>1</v>
      </c>
      <c r="O616" s="215">
        <v>1</v>
      </c>
      <c r="P616" s="211">
        <v>421</v>
      </c>
      <c r="Q616" s="212" t="s">
        <v>90</v>
      </c>
      <c r="R616" s="425">
        <v>11</v>
      </c>
      <c r="S616" s="692">
        <f>25700000-292586</f>
        <v>25407414</v>
      </c>
      <c r="T616" s="692">
        <v>390106</v>
      </c>
      <c r="U616" s="966">
        <f>25700000-142586</f>
        <v>25557414</v>
      </c>
      <c r="V616" s="692">
        <f>25500000-7450096-7000000</f>
        <v>11049904</v>
      </c>
      <c r="W616" s="692">
        <f>25700000-592586-100000</f>
        <v>25007414</v>
      </c>
      <c r="X616" s="692">
        <f>25000000-7291050</f>
        <v>17708950</v>
      </c>
      <c r="Y616" s="692">
        <f>25000000-5247417</f>
        <v>19752583</v>
      </c>
    </row>
    <row r="617" spans="2:25" ht="15" hidden="1" customHeight="1" x14ac:dyDescent="0.25">
      <c r="B617" s="95" t="s">
        <v>105</v>
      </c>
      <c r="C617" s="95" t="s">
        <v>116</v>
      </c>
      <c r="D617" s="173"/>
      <c r="E617" s="97" t="s">
        <v>6</v>
      </c>
      <c r="F617" s="97" t="s">
        <v>7</v>
      </c>
      <c r="G617" s="97" t="s">
        <v>8</v>
      </c>
      <c r="H617" s="99" t="s">
        <v>106</v>
      </c>
      <c r="I617" s="198" t="s">
        <v>87</v>
      </c>
      <c r="J617" s="231" t="s">
        <v>49</v>
      </c>
      <c r="K617" s="232" t="s">
        <v>136</v>
      </c>
      <c r="L617" s="232"/>
      <c r="M617" s="233"/>
      <c r="N617" s="233"/>
      <c r="O617" s="233"/>
      <c r="P617" s="234"/>
      <c r="Q617" s="237" t="s">
        <v>137</v>
      </c>
      <c r="R617" s="424">
        <v>11</v>
      </c>
      <c r="S617" s="668">
        <f t="shared" ref="S617:Y617" si="135">SUM(S618:S619)</f>
        <v>140000</v>
      </c>
      <c r="T617" s="668">
        <f>SUM(T618:T619)</f>
        <v>30222</v>
      </c>
      <c r="U617" s="1027">
        <f t="shared" si="135"/>
        <v>140000</v>
      </c>
      <c r="V617" s="668">
        <f t="shared" si="135"/>
        <v>140000</v>
      </c>
      <c r="W617" s="1057">
        <f t="shared" si="135"/>
        <v>140000</v>
      </c>
      <c r="X617" s="668">
        <f t="shared" si="135"/>
        <v>140000</v>
      </c>
      <c r="Y617" s="468">
        <f t="shared" si="135"/>
        <v>140000</v>
      </c>
    </row>
    <row r="618" spans="2:25" s="559" customFormat="1" ht="15" hidden="1" customHeight="1" x14ac:dyDescent="0.25">
      <c r="B618" s="95" t="s">
        <v>105</v>
      </c>
      <c r="C618" s="95" t="s">
        <v>116</v>
      </c>
      <c r="D618" s="181"/>
      <c r="E618" s="97" t="s">
        <v>6</v>
      </c>
      <c r="F618" s="97"/>
      <c r="G618" s="97"/>
      <c r="H618" s="99" t="s">
        <v>106</v>
      </c>
      <c r="I618" s="198" t="s">
        <v>87</v>
      </c>
      <c r="J618" s="206" t="s">
        <v>49</v>
      </c>
      <c r="K618" s="207" t="s">
        <v>136</v>
      </c>
      <c r="L618" s="914">
        <v>4</v>
      </c>
      <c r="M618" s="915">
        <v>1</v>
      </c>
      <c r="N618" s="915">
        <v>2</v>
      </c>
      <c r="O618" s="627">
        <v>3</v>
      </c>
      <c r="P618" s="627">
        <v>412</v>
      </c>
      <c r="Q618" s="345" t="s">
        <v>53</v>
      </c>
      <c r="R618" s="437">
        <v>11</v>
      </c>
      <c r="S618" s="828">
        <v>85000</v>
      </c>
      <c r="T618" s="828">
        <v>30222</v>
      </c>
      <c r="U618" s="1049">
        <v>85000</v>
      </c>
      <c r="V618" s="828">
        <v>85000</v>
      </c>
      <c r="W618" s="1060">
        <v>85000</v>
      </c>
      <c r="X618" s="828">
        <v>85000</v>
      </c>
      <c r="Y618" s="917">
        <v>85000</v>
      </c>
    </row>
    <row r="619" spans="2:25" ht="15" hidden="1" customHeight="1" x14ac:dyDescent="0.25">
      <c r="B619" s="95" t="s">
        <v>105</v>
      </c>
      <c r="C619" s="95" t="s">
        <v>116</v>
      </c>
      <c r="D619" s="173"/>
      <c r="E619" s="97" t="s">
        <v>6</v>
      </c>
      <c r="F619" s="204"/>
      <c r="G619" s="204"/>
      <c r="H619" s="99" t="s">
        <v>106</v>
      </c>
      <c r="I619" s="205" t="s">
        <v>87</v>
      </c>
      <c r="J619" s="206" t="s">
        <v>49</v>
      </c>
      <c r="K619" s="207" t="s">
        <v>136</v>
      </c>
      <c r="L619" s="216">
        <v>4</v>
      </c>
      <c r="M619" s="165">
        <v>2</v>
      </c>
      <c r="N619" s="165">
        <v>2</v>
      </c>
      <c r="O619" s="217">
        <v>1</v>
      </c>
      <c r="P619" s="211">
        <v>422</v>
      </c>
      <c r="Q619" s="227" t="s">
        <v>67</v>
      </c>
      <c r="R619" s="425">
        <v>11</v>
      </c>
      <c r="S619" s="692">
        <v>55000</v>
      </c>
      <c r="T619" s="692">
        <v>0</v>
      </c>
      <c r="U619" s="966">
        <v>55000</v>
      </c>
      <c r="V619" s="692">
        <v>55000</v>
      </c>
      <c r="W619" s="966">
        <v>55000</v>
      </c>
      <c r="X619" s="692">
        <v>55000</v>
      </c>
      <c r="Y619" s="692">
        <v>55000</v>
      </c>
    </row>
    <row r="620" spans="2:25" ht="15" hidden="1" customHeight="1" x14ac:dyDescent="0.25">
      <c r="B620" s="95" t="s">
        <v>105</v>
      </c>
      <c r="C620" s="95" t="s">
        <v>116</v>
      </c>
      <c r="D620" s="197"/>
      <c r="E620" s="97" t="s">
        <v>6</v>
      </c>
      <c r="F620" s="97" t="s">
        <v>7</v>
      </c>
      <c r="G620" s="97" t="s">
        <v>8</v>
      </c>
      <c r="H620" s="99" t="s">
        <v>106</v>
      </c>
      <c r="I620" s="198" t="s">
        <v>87</v>
      </c>
      <c r="J620" s="231" t="s">
        <v>49</v>
      </c>
      <c r="K620" s="232" t="s">
        <v>138</v>
      </c>
      <c r="L620" s="232"/>
      <c r="M620" s="233"/>
      <c r="N620" s="233"/>
      <c r="O620" s="233"/>
      <c r="P620" s="234"/>
      <c r="Q620" s="237" t="s">
        <v>139</v>
      </c>
      <c r="R620" s="424">
        <v>11</v>
      </c>
      <c r="S620" s="668">
        <f t="shared" ref="S620:Y620" si="136">SUM(S621:S623)</f>
        <v>0</v>
      </c>
      <c r="T620" s="668">
        <f t="shared" si="136"/>
        <v>0</v>
      </c>
      <c r="U620" s="1027">
        <f t="shared" si="136"/>
        <v>0</v>
      </c>
      <c r="V620" s="668">
        <f t="shared" si="136"/>
        <v>0</v>
      </c>
      <c r="W620" s="1057">
        <f t="shared" si="136"/>
        <v>0</v>
      </c>
      <c r="X620" s="668">
        <f t="shared" si="136"/>
        <v>0</v>
      </c>
      <c r="Y620" s="468">
        <f t="shared" si="136"/>
        <v>0</v>
      </c>
    </row>
    <row r="621" spans="2:25" ht="15" hidden="1" customHeight="1" x14ac:dyDescent="0.25">
      <c r="B621" s="95" t="s">
        <v>105</v>
      </c>
      <c r="C621" s="95" t="s">
        <v>116</v>
      </c>
      <c r="D621" s="197"/>
      <c r="E621" s="97" t="s">
        <v>6</v>
      </c>
      <c r="F621" s="204"/>
      <c r="G621" s="204"/>
      <c r="H621" s="99" t="s">
        <v>106</v>
      </c>
      <c r="I621" s="205" t="s">
        <v>87</v>
      </c>
      <c r="J621" s="206" t="s">
        <v>49</v>
      </c>
      <c r="K621" s="207" t="s">
        <v>138</v>
      </c>
      <c r="L621" s="208">
        <v>4</v>
      </c>
      <c r="M621" s="209">
        <v>2</v>
      </c>
      <c r="N621" s="209">
        <v>2</v>
      </c>
      <c r="O621" s="210">
        <v>1</v>
      </c>
      <c r="P621" s="211">
        <v>422</v>
      </c>
      <c r="Q621" s="227" t="s">
        <v>67</v>
      </c>
      <c r="R621" s="425">
        <v>11</v>
      </c>
      <c r="S621" s="692"/>
      <c r="T621" s="692"/>
      <c r="U621" s="966"/>
      <c r="V621" s="692"/>
      <c r="W621" s="966"/>
      <c r="X621" s="692"/>
      <c r="Y621" s="692"/>
    </row>
    <row r="622" spans="2:25" ht="15" hidden="1" customHeight="1" x14ac:dyDescent="0.25">
      <c r="B622" s="95" t="s">
        <v>105</v>
      </c>
      <c r="C622" s="95" t="s">
        <v>116</v>
      </c>
      <c r="D622" s="197"/>
      <c r="E622" s="97" t="s">
        <v>6</v>
      </c>
      <c r="F622" s="204"/>
      <c r="G622" s="204"/>
      <c r="H622" s="99" t="s">
        <v>106</v>
      </c>
      <c r="I622" s="205" t="s">
        <v>87</v>
      </c>
      <c r="J622" s="206" t="s">
        <v>49</v>
      </c>
      <c r="K622" s="207" t="s">
        <v>138</v>
      </c>
      <c r="L622" s="216">
        <v>4</v>
      </c>
      <c r="M622" s="165">
        <v>2</v>
      </c>
      <c r="N622" s="165">
        <v>2</v>
      </c>
      <c r="O622" s="217">
        <v>2</v>
      </c>
      <c r="P622" s="211">
        <v>422</v>
      </c>
      <c r="Q622" s="227" t="s">
        <v>68</v>
      </c>
      <c r="R622" s="425">
        <v>11</v>
      </c>
      <c r="S622" s="692"/>
      <c r="T622" s="692"/>
      <c r="U622" s="966"/>
      <c r="V622" s="692"/>
      <c r="W622" s="966"/>
      <c r="X622" s="692"/>
      <c r="Y622" s="692"/>
    </row>
    <row r="623" spans="2:25" ht="15" hidden="1" customHeight="1" x14ac:dyDescent="0.25">
      <c r="B623" s="95" t="s">
        <v>105</v>
      </c>
      <c r="C623" s="95" t="s">
        <v>116</v>
      </c>
      <c r="D623" s="197"/>
      <c r="E623" s="97" t="s">
        <v>6</v>
      </c>
      <c r="F623" s="204"/>
      <c r="G623" s="204"/>
      <c r="H623" s="99" t="s">
        <v>106</v>
      </c>
      <c r="I623" s="205" t="s">
        <v>87</v>
      </c>
      <c r="J623" s="206" t="s">
        <v>49</v>
      </c>
      <c r="K623" s="207" t="s">
        <v>138</v>
      </c>
      <c r="L623" s="216">
        <v>4</v>
      </c>
      <c r="M623" s="165">
        <v>2</v>
      </c>
      <c r="N623" s="165">
        <v>2</v>
      </c>
      <c r="O623" s="217">
        <v>7</v>
      </c>
      <c r="P623" s="211">
        <v>422</v>
      </c>
      <c r="Q623" s="228" t="s">
        <v>70</v>
      </c>
      <c r="R623" s="425">
        <v>11</v>
      </c>
      <c r="S623" s="692"/>
      <c r="T623" s="692"/>
      <c r="U623" s="966"/>
      <c r="V623" s="692"/>
      <c r="W623" s="966"/>
      <c r="X623" s="692"/>
      <c r="Y623" s="692"/>
    </row>
    <row r="624" spans="2:25" ht="15" hidden="1" customHeight="1" x14ac:dyDescent="0.25">
      <c r="B624" s="95" t="s">
        <v>105</v>
      </c>
      <c r="C624" s="95" t="s">
        <v>116</v>
      </c>
      <c r="D624" s="181"/>
      <c r="E624" s="97" t="s">
        <v>6</v>
      </c>
      <c r="F624" s="97" t="s">
        <v>7</v>
      </c>
      <c r="G624" s="97" t="s">
        <v>8</v>
      </c>
      <c r="H624" s="99" t="s">
        <v>106</v>
      </c>
      <c r="I624" s="198" t="s">
        <v>87</v>
      </c>
      <c r="J624" s="231" t="s">
        <v>49</v>
      </c>
      <c r="K624" s="232" t="s">
        <v>140</v>
      </c>
      <c r="L624" s="232"/>
      <c r="M624" s="233"/>
      <c r="N624" s="233"/>
      <c r="O624" s="233"/>
      <c r="P624" s="234"/>
      <c r="Q624" s="237" t="s">
        <v>141</v>
      </c>
      <c r="R624" s="424">
        <v>11</v>
      </c>
      <c r="S624" s="668">
        <f>SUM(S625:S630)</f>
        <v>705000</v>
      </c>
      <c r="T624" s="668">
        <f>SUM(T625:T630)</f>
        <v>525917</v>
      </c>
      <c r="U624" s="1027">
        <f t="shared" ref="U624:Y624" si="137">SUM(U625:U630)</f>
        <v>455000</v>
      </c>
      <c r="V624" s="668">
        <f t="shared" si="137"/>
        <v>465000</v>
      </c>
      <c r="W624" s="1057">
        <f t="shared" si="137"/>
        <v>455000</v>
      </c>
      <c r="X624" s="668">
        <f t="shared" si="137"/>
        <v>465000</v>
      </c>
      <c r="Y624" s="468">
        <f t="shared" si="137"/>
        <v>465000</v>
      </c>
    </row>
    <row r="625" spans="2:25" ht="15" hidden="1" customHeight="1" x14ac:dyDescent="0.25">
      <c r="B625" s="95" t="s">
        <v>105</v>
      </c>
      <c r="C625" s="95" t="s">
        <v>116</v>
      </c>
      <c r="D625" s="197"/>
      <c r="E625" s="97" t="s">
        <v>6</v>
      </c>
      <c r="F625" s="204"/>
      <c r="G625" s="204"/>
      <c r="H625" s="99" t="s">
        <v>106</v>
      </c>
      <c r="I625" s="205" t="s">
        <v>87</v>
      </c>
      <c r="J625" s="206" t="s">
        <v>49</v>
      </c>
      <c r="K625" s="207" t="s">
        <v>140</v>
      </c>
      <c r="L625" s="238">
        <v>3</v>
      </c>
      <c r="M625" s="239">
        <v>2</v>
      </c>
      <c r="N625" s="239">
        <v>2</v>
      </c>
      <c r="O625" s="240">
        <v>4</v>
      </c>
      <c r="P625" s="211">
        <v>322</v>
      </c>
      <c r="Q625" s="212" t="s">
        <v>123</v>
      </c>
      <c r="R625" s="425">
        <v>11</v>
      </c>
      <c r="S625" s="692">
        <v>5000</v>
      </c>
      <c r="T625" s="692">
        <v>1847</v>
      </c>
      <c r="U625" s="966">
        <v>5000</v>
      </c>
      <c r="V625" s="692">
        <v>5000</v>
      </c>
      <c r="W625" s="966">
        <v>5000</v>
      </c>
      <c r="X625" s="692">
        <v>5000</v>
      </c>
      <c r="Y625" s="692">
        <v>5000</v>
      </c>
    </row>
    <row r="626" spans="2:25" ht="15" hidden="1" customHeight="1" x14ac:dyDescent="0.25">
      <c r="B626" s="95" t="s">
        <v>105</v>
      </c>
      <c r="C626" s="95" t="s">
        <v>116</v>
      </c>
      <c r="D626" s="197"/>
      <c r="E626" s="97" t="s">
        <v>6</v>
      </c>
      <c r="F626" s="204"/>
      <c r="G626" s="204"/>
      <c r="H626" s="99" t="s">
        <v>106</v>
      </c>
      <c r="I626" s="205" t="s">
        <v>87</v>
      </c>
      <c r="J626" s="206" t="s">
        <v>49</v>
      </c>
      <c r="K626" s="207" t="s">
        <v>140</v>
      </c>
      <c r="L626" s="216">
        <v>3</v>
      </c>
      <c r="M626" s="165">
        <v>2</v>
      </c>
      <c r="N626" s="165">
        <v>3</v>
      </c>
      <c r="O626" s="217">
        <v>2</v>
      </c>
      <c r="P626" s="211">
        <v>323</v>
      </c>
      <c r="Q626" s="212" t="s">
        <v>77</v>
      </c>
      <c r="R626" s="425">
        <v>11</v>
      </c>
      <c r="S626" s="692">
        <v>100000</v>
      </c>
      <c r="T626" s="692">
        <v>21213</v>
      </c>
      <c r="U626" s="966">
        <v>100000</v>
      </c>
      <c r="V626" s="692">
        <v>100000</v>
      </c>
      <c r="W626" s="966">
        <v>100000</v>
      </c>
      <c r="X626" s="692">
        <v>100000</v>
      </c>
      <c r="Y626" s="692">
        <v>100000</v>
      </c>
    </row>
    <row r="627" spans="2:25" ht="15" hidden="1" customHeight="1" x14ac:dyDescent="0.25">
      <c r="B627" s="95" t="s">
        <v>105</v>
      </c>
      <c r="C627" s="95" t="s">
        <v>116</v>
      </c>
      <c r="D627" s="197"/>
      <c r="E627" s="97" t="s">
        <v>6</v>
      </c>
      <c r="F627" s="204"/>
      <c r="G627" s="204"/>
      <c r="H627" s="99" t="s">
        <v>106</v>
      </c>
      <c r="I627" s="205" t="s">
        <v>87</v>
      </c>
      <c r="J627" s="206" t="s">
        <v>49</v>
      </c>
      <c r="K627" s="207" t="s">
        <v>140</v>
      </c>
      <c r="L627" s="213">
        <v>3</v>
      </c>
      <c r="M627" s="214">
        <v>2</v>
      </c>
      <c r="N627" s="214">
        <v>3</v>
      </c>
      <c r="O627" s="215">
        <v>5</v>
      </c>
      <c r="P627" s="207">
        <v>323</v>
      </c>
      <c r="Q627" s="212" t="s">
        <v>28</v>
      </c>
      <c r="R627" s="437">
        <v>11</v>
      </c>
      <c r="S627" s="692">
        <v>60000</v>
      </c>
      <c r="T627" s="692">
        <v>15287</v>
      </c>
      <c r="U627" s="966">
        <v>60000</v>
      </c>
      <c r="V627" s="692">
        <v>60000</v>
      </c>
      <c r="W627" s="966">
        <v>60000</v>
      </c>
      <c r="X627" s="692">
        <v>60000</v>
      </c>
      <c r="Y627" s="692">
        <v>60000</v>
      </c>
    </row>
    <row r="628" spans="2:25" ht="15" hidden="1" customHeight="1" x14ac:dyDescent="0.25">
      <c r="B628" s="95" t="s">
        <v>105</v>
      </c>
      <c r="C628" s="95" t="s">
        <v>116</v>
      </c>
      <c r="D628" s="197"/>
      <c r="E628" s="97" t="s">
        <v>6</v>
      </c>
      <c r="F628" s="204"/>
      <c r="G628" s="204"/>
      <c r="H628" s="99" t="s">
        <v>106</v>
      </c>
      <c r="I628" s="205" t="s">
        <v>87</v>
      </c>
      <c r="J628" s="206" t="s">
        <v>49</v>
      </c>
      <c r="K628" s="207" t="s">
        <v>140</v>
      </c>
      <c r="L628" s="216">
        <v>3</v>
      </c>
      <c r="M628" s="165">
        <v>2</v>
      </c>
      <c r="N628" s="165">
        <v>3</v>
      </c>
      <c r="O628" s="217">
        <v>9</v>
      </c>
      <c r="P628" s="211">
        <v>323</v>
      </c>
      <c r="Q628" s="212" t="s">
        <v>45</v>
      </c>
      <c r="R628" s="425">
        <v>11</v>
      </c>
      <c r="S628" s="692">
        <v>20000</v>
      </c>
      <c r="T628" s="692">
        <v>10223</v>
      </c>
      <c r="U628" s="966">
        <v>20000</v>
      </c>
      <c r="V628" s="692">
        <v>25000</v>
      </c>
      <c r="W628" s="966">
        <v>20000</v>
      </c>
      <c r="X628" s="692">
        <v>25000</v>
      </c>
      <c r="Y628" s="692">
        <v>25000</v>
      </c>
    </row>
    <row r="629" spans="2:25" ht="15" hidden="1" customHeight="1" x14ac:dyDescent="0.25">
      <c r="B629" s="95" t="s">
        <v>105</v>
      </c>
      <c r="C629" s="95" t="s">
        <v>116</v>
      </c>
      <c r="D629" s="197"/>
      <c r="E629" s="97" t="s">
        <v>6</v>
      </c>
      <c r="F629" s="204"/>
      <c r="G629" s="204"/>
      <c r="H629" s="99" t="s">
        <v>106</v>
      </c>
      <c r="I629" s="205" t="s">
        <v>87</v>
      </c>
      <c r="J629" s="206" t="s">
        <v>49</v>
      </c>
      <c r="K629" s="207" t="s">
        <v>140</v>
      </c>
      <c r="L629" s="216">
        <v>3</v>
      </c>
      <c r="M629" s="165">
        <v>2</v>
      </c>
      <c r="N629" s="165">
        <v>9</v>
      </c>
      <c r="O629" s="217">
        <v>2</v>
      </c>
      <c r="P629" s="211">
        <v>329</v>
      </c>
      <c r="Q629" s="212" t="s">
        <v>142</v>
      </c>
      <c r="R629" s="425">
        <v>11</v>
      </c>
      <c r="S629" s="692">
        <v>70000</v>
      </c>
      <c r="T629" s="692">
        <v>43892</v>
      </c>
      <c r="U629" s="966">
        <v>70000</v>
      </c>
      <c r="V629" s="692">
        <v>75000</v>
      </c>
      <c r="W629" s="966">
        <v>70000</v>
      </c>
      <c r="X629" s="692">
        <v>75000</v>
      </c>
      <c r="Y629" s="692">
        <v>75000</v>
      </c>
    </row>
    <row r="630" spans="2:25" ht="15" hidden="1" customHeight="1" x14ac:dyDescent="0.25">
      <c r="B630" s="95" t="s">
        <v>105</v>
      </c>
      <c r="C630" s="95" t="s">
        <v>116</v>
      </c>
      <c r="D630" s="197"/>
      <c r="E630" s="97" t="s">
        <v>6</v>
      </c>
      <c r="F630" s="204"/>
      <c r="G630" s="204"/>
      <c r="H630" s="99" t="s">
        <v>106</v>
      </c>
      <c r="I630" s="205" t="s">
        <v>87</v>
      </c>
      <c r="J630" s="206" t="s">
        <v>49</v>
      </c>
      <c r="K630" s="207" t="s">
        <v>140</v>
      </c>
      <c r="L630" s="213">
        <v>4</v>
      </c>
      <c r="M630" s="214">
        <v>2</v>
      </c>
      <c r="N630" s="214">
        <v>3</v>
      </c>
      <c r="O630" s="215">
        <v>1</v>
      </c>
      <c r="P630" s="215">
        <v>423</v>
      </c>
      <c r="Q630" s="212" t="s">
        <v>323</v>
      </c>
      <c r="R630" s="437">
        <v>11</v>
      </c>
      <c r="S630" s="669">
        <v>450000</v>
      </c>
      <c r="T630" s="669">
        <v>433455</v>
      </c>
      <c r="U630" s="965">
        <v>200000</v>
      </c>
      <c r="V630" s="669">
        <v>200000</v>
      </c>
      <c r="W630" s="966">
        <v>200000</v>
      </c>
      <c r="X630" s="669">
        <v>200000</v>
      </c>
      <c r="Y630" s="692">
        <v>200000</v>
      </c>
    </row>
    <row r="631" spans="2:25" ht="15" hidden="1" customHeight="1" x14ac:dyDescent="0.25">
      <c r="B631" s="95" t="s">
        <v>105</v>
      </c>
      <c r="C631" s="95" t="s">
        <v>116</v>
      </c>
      <c r="D631" s="197"/>
      <c r="E631" s="97" t="s">
        <v>6</v>
      </c>
      <c r="F631" s="97" t="s">
        <v>7</v>
      </c>
      <c r="G631" s="97" t="s">
        <v>8</v>
      </c>
      <c r="H631" s="99" t="s">
        <v>86</v>
      </c>
      <c r="I631" s="198" t="s">
        <v>87</v>
      </c>
      <c r="J631" s="241" t="s">
        <v>49</v>
      </c>
      <c r="K631" s="242" t="s">
        <v>143</v>
      </c>
      <c r="L631" s="242"/>
      <c r="M631" s="243"/>
      <c r="N631" s="243"/>
      <c r="O631" s="243"/>
      <c r="P631" s="244"/>
      <c r="Q631" s="245" t="s">
        <v>144</v>
      </c>
      <c r="R631" s="427">
        <v>11</v>
      </c>
      <c r="S631" s="668">
        <f t="shared" ref="S631:Y631" si="138">SUM(S632)</f>
        <v>90000000</v>
      </c>
      <c r="T631" s="668">
        <f>SUM(T632)</f>
        <v>38530159</v>
      </c>
      <c r="U631" s="1027">
        <f t="shared" si="138"/>
        <v>115000000</v>
      </c>
      <c r="V631" s="668">
        <f t="shared" si="138"/>
        <v>90000000</v>
      </c>
      <c r="W631" s="1057">
        <f t="shared" si="138"/>
        <v>103000000</v>
      </c>
      <c r="X631" s="668">
        <f t="shared" si="138"/>
        <v>115000000</v>
      </c>
      <c r="Y631" s="468">
        <f t="shared" si="138"/>
        <v>120000000</v>
      </c>
    </row>
    <row r="632" spans="2:25" ht="15" hidden="1" customHeight="1" x14ac:dyDescent="0.25">
      <c r="B632" s="95" t="s">
        <v>105</v>
      </c>
      <c r="C632" s="95" t="s">
        <v>116</v>
      </c>
      <c r="D632" s="197"/>
      <c r="E632" s="97" t="s">
        <v>6</v>
      </c>
      <c r="F632" s="204"/>
      <c r="G632" s="204"/>
      <c r="H632" s="99" t="s">
        <v>86</v>
      </c>
      <c r="I632" s="205" t="s">
        <v>87</v>
      </c>
      <c r="J632" s="246" t="s">
        <v>49</v>
      </c>
      <c r="K632" s="247" t="s">
        <v>143</v>
      </c>
      <c r="L632" s="644">
        <v>5</v>
      </c>
      <c r="M632" s="645">
        <v>1</v>
      </c>
      <c r="N632" s="645">
        <v>2</v>
      </c>
      <c r="O632" s="646">
        <v>1</v>
      </c>
      <c r="P632" s="250">
        <v>512</v>
      </c>
      <c r="Q632" s="251" t="s">
        <v>145</v>
      </c>
      <c r="R632" s="425">
        <v>11</v>
      </c>
      <c r="S632" s="692">
        <v>90000000</v>
      </c>
      <c r="T632" s="692">
        <v>38530159</v>
      </c>
      <c r="U632" s="966">
        <v>115000000</v>
      </c>
      <c r="V632" s="692">
        <v>90000000</v>
      </c>
      <c r="W632" s="966">
        <v>103000000</v>
      </c>
      <c r="X632" s="692">
        <v>115000000</v>
      </c>
      <c r="Y632" s="692">
        <v>120000000</v>
      </c>
    </row>
    <row r="633" spans="2:25" ht="15" hidden="1" customHeight="1" x14ac:dyDescent="0.25">
      <c r="B633" s="95" t="s">
        <v>105</v>
      </c>
      <c r="C633" s="95" t="s">
        <v>116</v>
      </c>
      <c r="D633" s="197"/>
      <c r="E633" s="97" t="s">
        <v>6</v>
      </c>
      <c r="F633" s="97" t="s">
        <v>7</v>
      </c>
      <c r="G633" s="97" t="s">
        <v>8</v>
      </c>
      <c r="H633" s="99" t="s">
        <v>86</v>
      </c>
      <c r="I633" s="205" t="s">
        <v>87</v>
      </c>
      <c r="J633" s="241" t="s">
        <v>49</v>
      </c>
      <c r="K633" s="242" t="s">
        <v>143</v>
      </c>
      <c r="L633" s="242"/>
      <c r="M633" s="243"/>
      <c r="N633" s="243"/>
      <c r="O633" s="243"/>
      <c r="P633" s="244"/>
      <c r="Q633" s="245" t="s">
        <v>144</v>
      </c>
      <c r="R633" s="428">
        <v>81</v>
      </c>
      <c r="S633" s="668">
        <f t="shared" ref="S633:Y633" si="139">SUM(S634)</f>
        <v>120000000</v>
      </c>
      <c r="T633" s="668">
        <f t="shared" si="139"/>
        <v>0</v>
      </c>
      <c r="U633" s="1027">
        <f t="shared" si="139"/>
        <v>30000000</v>
      </c>
      <c r="V633" s="668">
        <f t="shared" si="139"/>
        <v>120000000</v>
      </c>
      <c r="W633" s="1057">
        <f t="shared" si="139"/>
        <v>30000000</v>
      </c>
      <c r="X633" s="668">
        <f t="shared" si="139"/>
        <v>90000000</v>
      </c>
      <c r="Y633" s="468">
        <f t="shared" si="139"/>
        <v>85000000</v>
      </c>
    </row>
    <row r="634" spans="2:25" ht="15" hidden="1" customHeight="1" x14ac:dyDescent="0.25">
      <c r="B634" s="95" t="s">
        <v>105</v>
      </c>
      <c r="C634" s="95" t="s">
        <v>116</v>
      </c>
      <c r="D634" s="197"/>
      <c r="E634" s="97" t="s">
        <v>6</v>
      </c>
      <c r="F634" s="204"/>
      <c r="G634" s="204"/>
      <c r="H634" s="99" t="s">
        <v>86</v>
      </c>
      <c r="I634" s="205" t="s">
        <v>87</v>
      </c>
      <c r="J634" s="246" t="s">
        <v>49</v>
      </c>
      <c r="K634" s="247" t="s">
        <v>143</v>
      </c>
      <c r="L634" s="644">
        <v>5</v>
      </c>
      <c r="M634" s="645">
        <v>1</v>
      </c>
      <c r="N634" s="645">
        <v>2</v>
      </c>
      <c r="O634" s="646">
        <v>1</v>
      </c>
      <c r="P634" s="250">
        <v>512</v>
      </c>
      <c r="Q634" s="251" t="s">
        <v>145</v>
      </c>
      <c r="R634" s="429">
        <v>81</v>
      </c>
      <c r="S634" s="692">
        <v>120000000</v>
      </c>
      <c r="T634" s="692">
        <v>0</v>
      </c>
      <c r="U634" s="966">
        <v>30000000</v>
      </c>
      <c r="V634" s="692">
        <v>120000000</v>
      </c>
      <c r="W634" s="966">
        <v>30000000</v>
      </c>
      <c r="X634" s="692">
        <v>90000000</v>
      </c>
      <c r="Y634" s="692">
        <v>85000000</v>
      </c>
    </row>
    <row r="635" spans="2:25" ht="15" hidden="1" customHeight="1" x14ac:dyDescent="0.25">
      <c r="B635" s="95" t="s">
        <v>105</v>
      </c>
      <c r="C635" s="95" t="s">
        <v>116</v>
      </c>
      <c r="D635" s="197"/>
      <c r="E635" s="97" t="s">
        <v>6</v>
      </c>
      <c r="F635" s="97" t="s">
        <v>7</v>
      </c>
      <c r="G635" s="97" t="s">
        <v>8</v>
      </c>
      <c r="H635" s="99" t="s">
        <v>86</v>
      </c>
      <c r="I635" s="205" t="s">
        <v>87</v>
      </c>
      <c r="J635" s="241" t="s">
        <v>49</v>
      </c>
      <c r="K635" s="242" t="s">
        <v>143</v>
      </c>
      <c r="L635" s="242"/>
      <c r="M635" s="243"/>
      <c r="N635" s="243"/>
      <c r="O635" s="243"/>
      <c r="P635" s="244"/>
      <c r="Q635" s="245" t="s">
        <v>144</v>
      </c>
      <c r="R635" s="461">
        <v>43</v>
      </c>
      <c r="S635" s="668">
        <f t="shared" ref="S635:Y635" si="140">SUM(S636)</f>
        <v>10000000</v>
      </c>
      <c r="T635" s="668">
        <f>SUM(T636)</f>
        <v>0</v>
      </c>
      <c r="U635" s="1027">
        <f t="shared" si="140"/>
        <v>10000000</v>
      </c>
      <c r="V635" s="668">
        <f t="shared" si="140"/>
        <v>10000000</v>
      </c>
      <c r="W635" s="1057">
        <f t="shared" si="140"/>
        <v>10000000</v>
      </c>
      <c r="X635" s="668">
        <f t="shared" si="140"/>
        <v>15000000</v>
      </c>
      <c r="Y635" s="468">
        <f t="shared" si="140"/>
        <v>15000000</v>
      </c>
    </row>
    <row r="636" spans="2:25" ht="15" hidden="1" customHeight="1" x14ac:dyDescent="0.25">
      <c r="B636" s="95" t="s">
        <v>105</v>
      </c>
      <c r="C636" s="95" t="s">
        <v>116</v>
      </c>
      <c r="D636" s="197"/>
      <c r="E636" s="97" t="s">
        <v>6</v>
      </c>
      <c r="F636" s="204"/>
      <c r="G636" s="204"/>
      <c r="H636" s="99" t="s">
        <v>86</v>
      </c>
      <c r="I636" s="205" t="s">
        <v>87</v>
      </c>
      <c r="J636" s="246" t="s">
        <v>49</v>
      </c>
      <c r="K636" s="247" t="s">
        <v>143</v>
      </c>
      <c r="L636" s="644">
        <v>5</v>
      </c>
      <c r="M636" s="645">
        <v>1</v>
      </c>
      <c r="N636" s="645">
        <v>2</v>
      </c>
      <c r="O636" s="646">
        <v>1</v>
      </c>
      <c r="P636" s="250">
        <v>512</v>
      </c>
      <c r="Q636" s="251" t="s">
        <v>145</v>
      </c>
      <c r="R636" s="462">
        <v>43</v>
      </c>
      <c r="S636" s="692">
        <v>10000000</v>
      </c>
      <c r="T636" s="692">
        <v>0</v>
      </c>
      <c r="U636" s="966">
        <v>10000000</v>
      </c>
      <c r="V636" s="692">
        <v>10000000</v>
      </c>
      <c r="W636" s="966">
        <v>10000000</v>
      </c>
      <c r="X636" s="692">
        <v>15000000</v>
      </c>
      <c r="Y636" s="692">
        <v>15000000</v>
      </c>
    </row>
    <row r="637" spans="2:25" ht="25.5" hidden="1" customHeight="1" x14ac:dyDescent="0.25">
      <c r="B637" s="454" t="s">
        <v>105</v>
      </c>
      <c r="C637" s="454" t="s">
        <v>116</v>
      </c>
      <c r="D637" s="463"/>
      <c r="E637" s="97" t="s">
        <v>6</v>
      </c>
      <c r="F637" s="97" t="s">
        <v>7</v>
      </c>
      <c r="G637" s="97" t="s">
        <v>8</v>
      </c>
      <c r="H637" s="99" t="s">
        <v>86</v>
      </c>
      <c r="I637" s="460" t="s">
        <v>87</v>
      </c>
      <c r="J637" s="252" t="s">
        <v>146</v>
      </c>
      <c r="K637" s="253" t="s">
        <v>198</v>
      </c>
      <c r="L637" s="464"/>
      <c r="M637" s="465"/>
      <c r="N637" s="465"/>
      <c r="O637" s="465"/>
      <c r="P637" s="466"/>
      <c r="Q637" s="257" t="s">
        <v>199</v>
      </c>
      <c r="R637" s="461">
        <v>43</v>
      </c>
      <c r="S637" s="675">
        <f t="shared" ref="S637:Y637" si="141">SUM(S638)</f>
        <v>0</v>
      </c>
      <c r="T637" s="675">
        <f t="shared" si="141"/>
        <v>0</v>
      </c>
      <c r="U637" s="1050">
        <f t="shared" si="141"/>
        <v>0</v>
      </c>
      <c r="V637" s="675">
        <f t="shared" si="141"/>
        <v>0</v>
      </c>
      <c r="W637" s="1059">
        <f t="shared" si="141"/>
        <v>0</v>
      </c>
      <c r="X637" s="675">
        <f t="shared" si="141"/>
        <v>0</v>
      </c>
      <c r="Y637" s="258">
        <f t="shared" si="141"/>
        <v>0</v>
      </c>
    </row>
    <row r="638" spans="2:25" ht="15" hidden="1" customHeight="1" x14ac:dyDescent="0.25">
      <c r="B638" s="454" t="s">
        <v>105</v>
      </c>
      <c r="C638" s="454" t="s">
        <v>116</v>
      </c>
      <c r="D638" s="463"/>
      <c r="E638" s="97" t="s">
        <v>6</v>
      </c>
      <c r="F638" s="204"/>
      <c r="G638" s="204"/>
      <c r="H638" s="99" t="s">
        <v>86</v>
      </c>
      <c r="I638" s="460" t="s">
        <v>87</v>
      </c>
      <c r="J638" s="246" t="s">
        <v>146</v>
      </c>
      <c r="K638" s="247" t="s">
        <v>198</v>
      </c>
      <c r="L638" s="248">
        <v>5</v>
      </c>
      <c r="M638" s="249">
        <v>1</v>
      </c>
      <c r="N638" s="249">
        <v>2</v>
      </c>
      <c r="O638" s="250">
        <v>1</v>
      </c>
      <c r="P638" s="250">
        <v>512</v>
      </c>
      <c r="Q638" s="223" t="s">
        <v>145</v>
      </c>
      <c r="R638" s="462">
        <v>43</v>
      </c>
      <c r="S638" s="692"/>
      <c r="T638" s="692"/>
      <c r="U638" s="966"/>
      <c r="V638" s="692"/>
      <c r="W638" s="966"/>
      <c r="X638" s="692"/>
      <c r="Y638" s="692"/>
    </row>
    <row r="639" spans="2:25" ht="15" hidden="1" customHeight="1" x14ac:dyDescent="0.25">
      <c r="B639" s="95" t="s">
        <v>105</v>
      </c>
      <c r="C639" s="95" t="s">
        <v>116</v>
      </c>
      <c r="D639" s="197"/>
      <c r="E639" s="97" t="s">
        <v>6</v>
      </c>
      <c r="F639" s="97" t="s">
        <v>7</v>
      </c>
      <c r="G639" s="97" t="s">
        <v>8</v>
      </c>
      <c r="H639" s="99" t="s">
        <v>86</v>
      </c>
      <c r="I639" s="205" t="s">
        <v>87</v>
      </c>
      <c r="J639" s="252" t="s">
        <v>146</v>
      </c>
      <c r="K639" s="253" t="s">
        <v>147</v>
      </c>
      <c r="L639" s="254"/>
      <c r="M639" s="255"/>
      <c r="N639" s="255"/>
      <c r="O639" s="255"/>
      <c r="P639" s="256"/>
      <c r="Q639" s="257" t="s">
        <v>148</v>
      </c>
      <c r="R639" s="430">
        <v>11</v>
      </c>
      <c r="S639" s="675">
        <f t="shared" ref="S639:Y639" si="142">SUM(S640:S641)</f>
        <v>17500000</v>
      </c>
      <c r="T639" s="675">
        <f t="shared" si="142"/>
        <v>0</v>
      </c>
      <c r="U639" s="1050">
        <f t="shared" si="142"/>
        <v>35000000</v>
      </c>
      <c r="V639" s="675">
        <f t="shared" si="142"/>
        <v>42000000</v>
      </c>
      <c r="W639" s="1059">
        <f t="shared" si="142"/>
        <v>35000000</v>
      </c>
      <c r="X639" s="675">
        <f t="shared" si="142"/>
        <v>35000000</v>
      </c>
      <c r="Y639" s="258">
        <f t="shared" si="142"/>
        <v>35000000</v>
      </c>
    </row>
    <row r="640" spans="2:25" ht="15" hidden="1" customHeight="1" x14ac:dyDescent="0.25">
      <c r="B640" s="95" t="s">
        <v>105</v>
      </c>
      <c r="C640" s="95" t="s">
        <v>116</v>
      </c>
      <c r="D640" s="197"/>
      <c r="E640" s="97" t="s">
        <v>6</v>
      </c>
      <c r="F640" s="204"/>
      <c r="G640" s="204"/>
      <c r="H640" s="99" t="s">
        <v>86</v>
      </c>
      <c r="I640" s="205" t="s">
        <v>87</v>
      </c>
      <c r="J640" s="246" t="s">
        <v>146</v>
      </c>
      <c r="K640" s="247" t="s">
        <v>147</v>
      </c>
      <c r="L640" s="248">
        <v>3</v>
      </c>
      <c r="M640" s="249">
        <v>7</v>
      </c>
      <c r="N640" s="249">
        <v>1</v>
      </c>
      <c r="O640" s="250">
        <v>1</v>
      </c>
      <c r="P640" s="250">
        <v>371</v>
      </c>
      <c r="Q640" s="223" t="s">
        <v>149</v>
      </c>
      <c r="R640" s="431">
        <v>11</v>
      </c>
      <c r="S640" s="692"/>
      <c r="T640" s="692"/>
      <c r="U640" s="966"/>
      <c r="V640" s="692"/>
      <c r="W640" s="966"/>
      <c r="X640" s="692"/>
      <c r="Y640" s="692"/>
    </row>
    <row r="641" spans="2:25" ht="15" hidden="1" customHeight="1" x14ac:dyDescent="0.25">
      <c r="B641" s="95" t="s">
        <v>105</v>
      </c>
      <c r="C641" s="95" t="s">
        <v>116</v>
      </c>
      <c r="D641" s="197"/>
      <c r="E641" s="97" t="s">
        <v>6</v>
      </c>
      <c r="F641" s="204"/>
      <c r="G641" s="204"/>
      <c r="H641" s="99" t="s">
        <v>86</v>
      </c>
      <c r="I641" s="205" t="s">
        <v>87</v>
      </c>
      <c r="J641" s="246" t="s">
        <v>146</v>
      </c>
      <c r="K641" s="247" t="s">
        <v>147</v>
      </c>
      <c r="L641" s="248">
        <v>3</v>
      </c>
      <c r="M641" s="249">
        <v>7</v>
      </c>
      <c r="N641" s="249">
        <v>2</v>
      </c>
      <c r="O641" s="250">
        <v>1</v>
      </c>
      <c r="P641" s="250">
        <v>372</v>
      </c>
      <c r="Q641" s="320" t="s">
        <v>251</v>
      </c>
      <c r="R641" s="446">
        <v>11</v>
      </c>
      <c r="S641" s="692">
        <v>17500000</v>
      </c>
      <c r="T641" s="692">
        <v>0</v>
      </c>
      <c r="U641" s="966">
        <v>35000000</v>
      </c>
      <c r="V641" s="692">
        <v>42000000</v>
      </c>
      <c r="W641" s="966">
        <v>35000000</v>
      </c>
      <c r="X641" s="692">
        <v>35000000</v>
      </c>
      <c r="Y641" s="692">
        <v>35000000</v>
      </c>
    </row>
    <row r="642" spans="2:25" ht="15" hidden="1" customHeight="1" x14ac:dyDescent="0.25">
      <c r="B642" s="95" t="s">
        <v>105</v>
      </c>
      <c r="C642" s="95" t="s">
        <v>116</v>
      </c>
      <c r="D642" s="197"/>
      <c r="E642" s="97" t="s">
        <v>6</v>
      </c>
      <c r="F642" s="97" t="s">
        <v>7</v>
      </c>
      <c r="G642" s="97" t="s">
        <v>8</v>
      </c>
      <c r="H642" s="99" t="s">
        <v>86</v>
      </c>
      <c r="I642" s="205" t="s">
        <v>87</v>
      </c>
      <c r="J642" s="252" t="s">
        <v>146</v>
      </c>
      <c r="K642" s="253" t="s">
        <v>147</v>
      </c>
      <c r="L642" s="254"/>
      <c r="M642" s="255"/>
      <c r="N642" s="255"/>
      <c r="O642" s="255"/>
      <c r="P642" s="256"/>
      <c r="Q642" s="257" t="s">
        <v>148</v>
      </c>
      <c r="R642" s="432">
        <v>43</v>
      </c>
      <c r="S642" s="675">
        <f t="shared" ref="S642:Y642" si="143">SUM(S643)</f>
        <v>0</v>
      </c>
      <c r="T642" s="675">
        <f t="shared" si="143"/>
        <v>0</v>
      </c>
      <c r="U642" s="1050">
        <f t="shared" si="143"/>
        <v>0</v>
      </c>
      <c r="V642" s="675">
        <f t="shared" si="143"/>
        <v>0</v>
      </c>
      <c r="W642" s="1059">
        <f t="shared" si="143"/>
        <v>0</v>
      </c>
      <c r="X642" s="675">
        <f t="shared" si="143"/>
        <v>0</v>
      </c>
      <c r="Y642" s="258">
        <f t="shared" si="143"/>
        <v>0</v>
      </c>
    </row>
    <row r="643" spans="2:25" ht="15" hidden="1" customHeight="1" x14ac:dyDescent="0.25">
      <c r="B643" s="95" t="s">
        <v>105</v>
      </c>
      <c r="C643" s="95" t="s">
        <v>116</v>
      </c>
      <c r="D643" s="197"/>
      <c r="E643" s="97" t="s">
        <v>6</v>
      </c>
      <c r="F643" s="204"/>
      <c r="G643" s="204"/>
      <c r="H643" s="99" t="s">
        <v>86</v>
      </c>
      <c r="I643" s="205" t="s">
        <v>87</v>
      </c>
      <c r="J643" s="246" t="s">
        <v>146</v>
      </c>
      <c r="K643" s="247" t="s">
        <v>147</v>
      </c>
      <c r="L643" s="248">
        <v>3</v>
      </c>
      <c r="M643" s="249">
        <v>7</v>
      </c>
      <c r="N643" s="249">
        <v>1</v>
      </c>
      <c r="O643" s="250">
        <v>1</v>
      </c>
      <c r="P643" s="250">
        <v>371</v>
      </c>
      <c r="Q643" s="223" t="s">
        <v>149</v>
      </c>
      <c r="R643" s="433">
        <v>43</v>
      </c>
      <c r="S643" s="692"/>
      <c r="T643" s="692"/>
      <c r="U643" s="966"/>
      <c r="V643" s="692"/>
      <c r="W643" s="966"/>
      <c r="X643" s="692"/>
      <c r="Y643" s="692"/>
    </row>
    <row r="644" spans="2:25" ht="25.5" hidden="1" customHeight="1" x14ac:dyDescent="0.25">
      <c r="B644" s="95" t="s">
        <v>105</v>
      </c>
      <c r="C644" s="95" t="s">
        <v>116</v>
      </c>
      <c r="D644" s="11"/>
      <c r="E644" s="8" t="s">
        <v>6</v>
      </c>
      <c r="F644" s="8" t="s">
        <v>7</v>
      </c>
      <c r="G644" s="8" t="s">
        <v>8</v>
      </c>
      <c r="H644" s="9" t="s">
        <v>86</v>
      </c>
      <c r="I644" s="10" t="s">
        <v>87</v>
      </c>
      <c r="J644" s="241" t="s">
        <v>49</v>
      </c>
      <c r="K644" s="242" t="s">
        <v>88</v>
      </c>
      <c r="L644" s="242"/>
      <c r="M644" s="243"/>
      <c r="N644" s="243"/>
      <c r="O644" s="243"/>
      <c r="P644" s="244"/>
      <c r="Q644" s="245" t="s">
        <v>89</v>
      </c>
      <c r="R644" s="414">
        <v>11</v>
      </c>
      <c r="S644" s="668">
        <f t="shared" ref="S644:Y644" si="144">SUM(S645:S649)</f>
        <v>105000</v>
      </c>
      <c r="T644" s="668">
        <f>SUM(T645:T649)</f>
        <v>270</v>
      </c>
      <c r="U644" s="1027">
        <f t="shared" si="144"/>
        <v>105000</v>
      </c>
      <c r="V644" s="668">
        <f t="shared" si="144"/>
        <v>105000</v>
      </c>
      <c r="W644" s="1057">
        <f t="shared" si="144"/>
        <v>105000</v>
      </c>
      <c r="X644" s="668">
        <f t="shared" si="144"/>
        <v>105000</v>
      </c>
      <c r="Y644" s="468">
        <f t="shared" si="144"/>
        <v>105000</v>
      </c>
    </row>
    <row r="645" spans="2:25" ht="15" hidden="1" customHeight="1" x14ac:dyDescent="0.25">
      <c r="B645" s="95" t="s">
        <v>105</v>
      </c>
      <c r="C645" s="95" t="s">
        <v>116</v>
      </c>
      <c r="D645" s="11"/>
      <c r="E645" s="8" t="s">
        <v>6</v>
      </c>
      <c r="F645" s="10"/>
      <c r="G645" s="10"/>
      <c r="H645" s="9" t="s">
        <v>86</v>
      </c>
      <c r="I645" s="10" t="s">
        <v>87</v>
      </c>
      <c r="J645" s="71" t="s">
        <v>49</v>
      </c>
      <c r="K645" s="30" t="s">
        <v>88</v>
      </c>
      <c r="L645" s="72">
        <v>3</v>
      </c>
      <c r="M645" s="73">
        <v>2</v>
      </c>
      <c r="N645" s="73">
        <v>1</v>
      </c>
      <c r="O645" s="73">
        <v>1</v>
      </c>
      <c r="P645" s="694">
        <v>321</v>
      </c>
      <c r="Q645" s="695" t="s">
        <v>17</v>
      </c>
      <c r="R645" s="420">
        <v>11</v>
      </c>
      <c r="S645" s="692">
        <v>5000</v>
      </c>
      <c r="T645" s="692">
        <v>0</v>
      </c>
      <c r="U645" s="966">
        <v>5000</v>
      </c>
      <c r="V645" s="692">
        <v>5000</v>
      </c>
      <c r="W645" s="966">
        <v>5000</v>
      </c>
      <c r="X645" s="692">
        <v>5000</v>
      </c>
      <c r="Y645" s="692">
        <v>5000</v>
      </c>
    </row>
    <row r="646" spans="2:25" ht="15" hidden="1" customHeight="1" x14ac:dyDescent="0.25">
      <c r="B646" s="95" t="s">
        <v>105</v>
      </c>
      <c r="C646" s="95" t="s">
        <v>116</v>
      </c>
      <c r="D646" s="11"/>
      <c r="E646" s="8" t="s">
        <v>6</v>
      </c>
      <c r="F646" s="10"/>
      <c r="G646" s="10"/>
      <c r="H646" s="9" t="s">
        <v>86</v>
      </c>
      <c r="I646" s="10" t="s">
        <v>87</v>
      </c>
      <c r="J646" s="71" t="s">
        <v>49</v>
      </c>
      <c r="K646" s="30" t="s">
        <v>88</v>
      </c>
      <c r="L646" s="696">
        <v>3</v>
      </c>
      <c r="M646" s="697">
        <v>2</v>
      </c>
      <c r="N646" s="697">
        <v>3</v>
      </c>
      <c r="O646" s="697">
        <v>2</v>
      </c>
      <c r="P646" s="694">
        <v>323</v>
      </c>
      <c r="Q646" s="59" t="s">
        <v>77</v>
      </c>
      <c r="R646" s="420">
        <v>11</v>
      </c>
      <c r="S646" s="692"/>
      <c r="T646" s="692"/>
      <c r="U646" s="966"/>
      <c r="V646" s="692"/>
      <c r="W646" s="966"/>
      <c r="X646" s="692"/>
      <c r="Y646" s="692"/>
    </row>
    <row r="647" spans="2:25" ht="15" hidden="1" customHeight="1" x14ac:dyDescent="0.25">
      <c r="B647" s="95" t="s">
        <v>105</v>
      </c>
      <c r="C647" s="95" t="s">
        <v>116</v>
      </c>
      <c r="D647" s="11"/>
      <c r="E647" s="8" t="s">
        <v>6</v>
      </c>
      <c r="F647" s="10"/>
      <c r="G647" s="10"/>
      <c r="H647" s="9" t="s">
        <v>86</v>
      </c>
      <c r="I647" s="10" t="s">
        <v>87</v>
      </c>
      <c r="J647" s="71" t="s">
        <v>49</v>
      </c>
      <c r="K647" s="30" t="s">
        <v>88</v>
      </c>
      <c r="L647" s="30">
        <v>3</v>
      </c>
      <c r="M647" s="636">
        <v>2</v>
      </c>
      <c r="N647" s="636">
        <v>3</v>
      </c>
      <c r="O647" s="636">
        <v>7</v>
      </c>
      <c r="P647" s="33">
        <v>323</v>
      </c>
      <c r="Q647" s="70" t="s">
        <v>30</v>
      </c>
      <c r="R647" s="420">
        <v>11</v>
      </c>
      <c r="S647" s="692">
        <v>100000</v>
      </c>
      <c r="T647" s="692">
        <v>270</v>
      </c>
      <c r="U647" s="966">
        <v>100000</v>
      </c>
      <c r="V647" s="692">
        <v>100000</v>
      </c>
      <c r="W647" s="966">
        <v>100000</v>
      </c>
      <c r="X647" s="692">
        <v>100000</v>
      </c>
      <c r="Y647" s="692">
        <v>100000</v>
      </c>
    </row>
    <row r="648" spans="2:25" ht="15" hidden="1" customHeight="1" x14ac:dyDescent="0.25">
      <c r="B648" s="95" t="s">
        <v>105</v>
      </c>
      <c r="C648" s="95" t="s">
        <v>116</v>
      </c>
      <c r="D648" s="11"/>
      <c r="E648" s="8" t="s">
        <v>6</v>
      </c>
      <c r="F648" s="10"/>
      <c r="G648" s="10"/>
      <c r="H648" s="9" t="s">
        <v>86</v>
      </c>
      <c r="I648" s="10" t="s">
        <v>87</v>
      </c>
      <c r="J648" s="71" t="s">
        <v>49</v>
      </c>
      <c r="K648" s="30" t="s">
        <v>88</v>
      </c>
      <c r="L648" s="652">
        <v>3</v>
      </c>
      <c r="M648" s="698">
        <v>2</v>
      </c>
      <c r="N648" s="698">
        <v>9</v>
      </c>
      <c r="O648" s="699">
        <v>9</v>
      </c>
      <c r="P648" s="33">
        <v>329</v>
      </c>
      <c r="Q648" s="34" t="s">
        <v>84</v>
      </c>
      <c r="R648" s="420">
        <v>11</v>
      </c>
      <c r="S648" s="692"/>
      <c r="T648" s="692"/>
      <c r="U648" s="966"/>
      <c r="V648" s="692"/>
      <c r="W648" s="966"/>
      <c r="X648" s="692"/>
      <c r="Y648" s="692"/>
    </row>
    <row r="649" spans="2:25" ht="15" hidden="1" customHeight="1" x14ac:dyDescent="0.25">
      <c r="B649" s="95" t="s">
        <v>105</v>
      </c>
      <c r="C649" s="95" t="s">
        <v>116</v>
      </c>
      <c r="D649" s="11"/>
      <c r="E649" s="8" t="s">
        <v>6</v>
      </c>
      <c r="F649" s="10"/>
      <c r="G649" s="10"/>
      <c r="H649" s="9" t="s">
        <v>86</v>
      </c>
      <c r="I649" s="10" t="s">
        <v>87</v>
      </c>
      <c r="J649" s="71" t="s">
        <v>49</v>
      </c>
      <c r="K649" s="30" t="s">
        <v>88</v>
      </c>
      <c r="L649" s="31">
        <v>4</v>
      </c>
      <c r="M649" s="32">
        <v>2</v>
      </c>
      <c r="N649" s="32">
        <v>1</v>
      </c>
      <c r="O649" s="32">
        <v>1</v>
      </c>
      <c r="P649" s="624">
        <v>421</v>
      </c>
      <c r="Q649" s="700" t="s">
        <v>90</v>
      </c>
      <c r="R649" s="420">
        <v>11</v>
      </c>
      <c r="S649" s="692"/>
      <c r="T649" s="692"/>
      <c r="U649" s="966"/>
      <c r="V649" s="692"/>
      <c r="W649" s="966"/>
      <c r="X649" s="692"/>
      <c r="Y649" s="692"/>
    </row>
    <row r="650" spans="2:25" ht="15" hidden="1" customHeight="1" x14ac:dyDescent="0.25">
      <c r="B650" s="95" t="s">
        <v>105</v>
      </c>
      <c r="C650" s="95" t="s">
        <v>116</v>
      </c>
      <c r="D650" s="197"/>
      <c r="E650" s="97" t="s">
        <v>6</v>
      </c>
      <c r="F650" s="204" t="s">
        <v>7</v>
      </c>
      <c r="G650" s="204" t="s">
        <v>8</v>
      </c>
      <c r="H650" s="9" t="s">
        <v>86</v>
      </c>
      <c r="I650" s="10" t="s">
        <v>87</v>
      </c>
      <c r="J650" s="241" t="s">
        <v>49</v>
      </c>
      <c r="K650" s="242" t="s">
        <v>260</v>
      </c>
      <c r="L650" s="242"/>
      <c r="M650" s="243"/>
      <c r="N650" s="243"/>
      <c r="O650" s="243"/>
      <c r="P650" s="244"/>
      <c r="Q650" s="245" t="s">
        <v>257</v>
      </c>
      <c r="R650" s="647">
        <v>11</v>
      </c>
      <c r="S650" s="668">
        <f t="shared" ref="S650:Y650" si="145">SUM(S651)</f>
        <v>0</v>
      </c>
      <c r="T650" s="668">
        <f t="shared" si="145"/>
        <v>0</v>
      </c>
      <c r="U650" s="1027">
        <f t="shared" si="145"/>
        <v>0</v>
      </c>
      <c r="V650" s="668">
        <f t="shared" si="145"/>
        <v>0</v>
      </c>
      <c r="W650" s="1057">
        <f t="shared" si="145"/>
        <v>0</v>
      </c>
      <c r="X650" s="668">
        <f t="shared" si="145"/>
        <v>0</v>
      </c>
      <c r="Y650" s="468">
        <f t="shared" si="145"/>
        <v>0</v>
      </c>
    </row>
    <row r="651" spans="2:25" ht="15" hidden="1" customHeight="1" x14ac:dyDescent="0.25">
      <c r="B651" s="95" t="s">
        <v>105</v>
      </c>
      <c r="C651" s="95" t="s">
        <v>116</v>
      </c>
      <c r="D651" s="197"/>
      <c r="E651" s="97" t="s">
        <v>6</v>
      </c>
      <c r="F651" s="204"/>
      <c r="G651" s="204"/>
      <c r="H651" s="9" t="s">
        <v>86</v>
      </c>
      <c r="I651" s="10" t="s">
        <v>87</v>
      </c>
      <c r="J651" s="246" t="s">
        <v>49</v>
      </c>
      <c r="K651" s="247" t="s">
        <v>260</v>
      </c>
      <c r="L651" s="248">
        <v>4</v>
      </c>
      <c r="M651" s="641">
        <v>2</v>
      </c>
      <c r="N651" s="641">
        <v>1</v>
      </c>
      <c r="O651" s="643">
        <v>1</v>
      </c>
      <c r="P651" s="643">
        <v>421</v>
      </c>
      <c r="Q651" s="212" t="s">
        <v>90</v>
      </c>
      <c r="R651" s="642">
        <v>11</v>
      </c>
      <c r="S651" s="692"/>
      <c r="T651" s="692"/>
      <c r="U651" s="966"/>
      <c r="V651" s="692"/>
      <c r="W651" s="966"/>
      <c r="X651" s="692"/>
      <c r="Y651" s="692"/>
    </row>
    <row r="652" spans="2:25" ht="24.75" hidden="1" customHeight="1" x14ac:dyDescent="0.25">
      <c r="B652" s="95" t="s">
        <v>105</v>
      </c>
      <c r="C652" s="95" t="s">
        <v>116</v>
      </c>
      <c r="D652" s="197"/>
      <c r="E652" s="97" t="s">
        <v>6</v>
      </c>
      <c r="F652" s="204" t="s">
        <v>7</v>
      </c>
      <c r="G652" s="204" t="s">
        <v>8</v>
      </c>
      <c r="H652" s="9" t="s">
        <v>86</v>
      </c>
      <c r="I652" s="10" t="s">
        <v>87</v>
      </c>
      <c r="J652" s="241" t="s">
        <v>49</v>
      </c>
      <c r="K652" s="242" t="s">
        <v>260</v>
      </c>
      <c r="L652" s="242"/>
      <c r="M652" s="243"/>
      <c r="N652" s="243"/>
      <c r="O652" s="243"/>
      <c r="P652" s="244"/>
      <c r="Q652" s="245" t="s">
        <v>257</v>
      </c>
      <c r="R652" s="433">
        <v>43</v>
      </c>
      <c r="S652" s="668">
        <f t="shared" ref="S652:Y652" si="146">SUM(S653:S654)</f>
        <v>0</v>
      </c>
      <c r="T652" s="668">
        <f t="shared" si="146"/>
        <v>0</v>
      </c>
      <c r="U652" s="1027">
        <f t="shared" si="146"/>
        <v>0</v>
      </c>
      <c r="V652" s="668">
        <f t="shared" si="146"/>
        <v>0</v>
      </c>
      <c r="W652" s="1057">
        <f t="shared" si="146"/>
        <v>0</v>
      </c>
      <c r="X652" s="668">
        <f t="shared" si="146"/>
        <v>0</v>
      </c>
      <c r="Y652" s="468">
        <f t="shared" si="146"/>
        <v>0</v>
      </c>
    </row>
    <row r="653" spans="2:25" ht="15" hidden="1" customHeight="1" x14ac:dyDescent="0.25">
      <c r="B653" s="95" t="s">
        <v>105</v>
      </c>
      <c r="C653" s="95" t="s">
        <v>116</v>
      </c>
      <c r="D653" s="197"/>
      <c r="E653" s="97" t="s">
        <v>6</v>
      </c>
      <c r="F653" s="204"/>
      <c r="G653" s="204"/>
      <c r="H653" s="9" t="s">
        <v>86</v>
      </c>
      <c r="I653" s="10" t="s">
        <v>87</v>
      </c>
      <c r="J653" s="246" t="s">
        <v>49</v>
      </c>
      <c r="K653" s="247" t="s">
        <v>260</v>
      </c>
      <c r="L653" s="249">
        <v>4</v>
      </c>
      <c r="M653" s="249">
        <v>2</v>
      </c>
      <c r="N653" s="249">
        <v>1</v>
      </c>
      <c r="O653" s="250">
        <v>1</v>
      </c>
      <c r="P653" s="250">
        <v>421</v>
      </c>
      <c r="Q653" s="212" t="s">
        <v>90</v>
      </c>
      <c r="R653" s="433">
        <v>43</v>
      </c>
      <c r="S653" s="692"/>
      <c r="T653" s="692"/>
      <c r="U653" s="966"/>
      <c r="V653" s="692"/>
      <c r="W653" s="966"/>
      <c r="X653" s="692"/>
      <c r="Y653" s="692"/>
    </row>
    <row r="654" spans="2:25" ht="15" hidden="1" customHeight="1" x14ac:dyDescent="0.25">
      <c r="B654" s="95" t="s">
        <v>105</v>
      </c>
      <c r="C654" s="95" t="s">
        <v>116</v>
      </c>
      <c r="D654" s="197"/>
      <c r="E654" s="97" t="s">
        <v>6</v>
      </c>
      <c r="F654" s="204"/>
      <c r="G654" s="204"/>
      <c r="H654" s="9" t="s">
        <v>86</v>
      </c>
      <c r="I654" s="10" t="s">
        <v>87</v>
      </c>
      <c r="J654" s="246" t="s">
        <v>49</v>
      </c>
      <c r="K654" s="247" t="s">
        <v>260</v>
      </c>
      <c r="L654" s="249">
        <v>3</v>
      </c>
      <c r="M654" s="249">
        <v>2</v>
      </c>
      <c r="N654" s="249">
        <v>3</v>
      </c>
      <c r="O654" s="250">
        <v>2</v>
      </c>
      <c r="P654" s="250">
        <v>323</v>
      </c>
      <c r="Q654" s="212" t="s">
        <v>77</v>
      </c>
      <c r="R654" s="433">
        <v>43</v>
      </c>
      <c r="S654" s="692"/>
      <c r="T654" s="692">
        <v>0</v>
      </c>
      <c r="U654" s="966"/>
      <c r="V654" s="692"/>
      <c r="W654" s="966"/>
      <c r="X654" s="692"/>
      <c r="Y654" s="692"/>
    </row>
    <row r="655" spans="2:25" ht="25.5" hidden="1" customHeight="1" x14ac:dyDescent="0.25">
      <c r="B655" s="95" t="s">
        <v>105</v>
      </c>
      <c r="C655" s="95" t="s">
        <v>116</v>
      </c>
      <c r="D655" s="197"/>
      <c r="E655" s="97" t="s">
        <v>6</v>
      </c>
      <c r="F655" s="204" t="s">
        <v>7</v>
      </c>
      <c r="G655" s="204" t="s">
        <v>8</v>
      </c>
      <c r="H655" s="9" t="s">
        <v>86</v>
      </c>
      <c r="I655" s="10" t="s">
        <v>87</v>
      </c>
      <c r="J655" s="241" t="s">
        <v>49</v>
      </c>
      <c r="K655" s="242" t="s">
        <v>259</v>
      </c>
      <c r="L655" s="242"/>
      <c r="M655" s="243"/>
      <c r="N655" s="243"/>
      <c r="O655" s="243"/>
      <c r="P655" s="244"/>
      <c r="Q655" s="245" t="s">
        <v>258</v>
      </c>
      <c r="R655" s="904">
        <v>11</v>
      </c>
      <c r="S655" s="668">
        <f t="shared" ref="S655:Y655" si="147">SUM(S656:S661)</f>
        <v>2914098</v>
      </c>
      <c r="T655" s="668">
        <f>SUM(T656:T661)</f>
        <v>1224768</v>
      </c>
      <c r="U655" s="1027">
        <f t="shared" si="147"/>
        <v>3402985</v>
      </c>
      <c r="V655" s="668">
        <f t="shared" si="147"/>
        <v>2972985</v>
      </c>
      <c r="W655" s="1057">
        <f t="shared" si="147"/>
        <v>5352278</v>
      </c>
      <c r="X655" s="668">
        <f t="shared" si="147"/>
        <v>3142278</v>
      </c>
      <c r="Y655" s="468">
        <f t="shared" si="147"/>
        <v>3100000</v>
      </c>
    </row>
    <row r="656" spans="2:25" ht="15" hidden="1" customHeight="1" x14ac:dyDescent="0.25">
      <c r="B656" s="95" t="s">
        <v>105</v>
      </c>
      <c r="C656" s="95" t="s">
        <v>116</v>
      </c>
      <c r="D656" s="197"/>
      <c r="E656" s="97" t="s">
        <v>6</v>
      </c>
      <c r="F656" s="204"/>
      <c r="G656" s="204"/>
      <c r="H656" s="9" t="s">
        <v>86</v>
      </c>
      <c r="I656" s="10" t="s">
        <v>87</v>
      </c>
      <c r="J656" s="246" t="s">
        <v>49</v>
      </c>
      <c r="K656" s="247" t="s">
        <v>259</v>
      </c>
      <c r="L656" s="698">
        <v>3</v>
      </c>
      <c r="M656" s="698">
        <v>2</v>
      </c>
      <c r="N656" s="698">
        <v>3</v>
      </c>
      <c r="O656" s="637">
        <v>2</v>
      </c>
      <c r="P656" s="699">
        <v>323</v>
      </c>
      <c r="Q656" s="748" t="s">
        <v>77</v>
      </c>
      <c r="R656" s="29">
        <v>11</v>
      </c>
      <c r="S656" s="692">
        <v>200000</v>
      </c>
      <c r="T656" s="692">
        <v>19110</v>
      </c>
      <c r="U656" s="966">
        <v>200000</v>
      </c>
      <c r="V656" s="692">
        <v>200000</v>
      </c>
      <c r="W656" s="966">
        <v>200000</v>
      </c>
      <c r="X656" s="692">
        <v>200000</v>
      </c>
      <c r="Y656" s="692">
        <v>200000</v>
      </c>
    </row>
    <row r="657" spans="2:25" ht="15" hidden="1" customHeight="1" x14ac:dyDescent="0.25">
      <c r="B657" s="95" t="s">
        <v>105</v>
      </c>
      <c r="C657" s="95" t="s">
        <v>116</v>
      </c>
      <c r="D657" s="197"/>
      <c r="E657" s="97" t="s">
        <v>6</v>
      </c>
      <c r="F657" s="204"/>
      <c r="G657" s="204"/>
      <c r="H657" s="9" t="s">
        <v>86</v>
      </c>
      <c r="I657" s="10" t="s">
        <v>87</v>
      </c>
      <c r="J657" s="246" t="s">
        <v>49</v>
      </c>
      <c r="K657" s="247" t="s">
        <v>259</v>
      </c>
      <c r="L657" s="698">
        <v>3</v>
      </c>
      <c r="M657" s="698">
        <v>2</v>
      </c>
      <c r="N657" s="698">
        <v>3</v>
      </c>
      <c r="O657" s="699">
        <v>3</v>
      </c>
      <c r="P657" s="699">
        <v>323</v>
      </c>
      <c r="Q657" s="748" t="s">
        <v>26</v>
      </c>
      <c r="R657" s="29">
        <v>11</v>
      </c>
      <c r="S657" s="692">
        <v>400000</v>
      </c>
      <c r="T657" s="692">
        <v>193938</v>
      </c>
      <c r="U657" s="966">
        <v>400000</v>
      </c>
      <c r="V657" s="692">
        <v>300000</v>
      </c>
      <c r="W657" s="966">
        <v>400000</v>
      </c>
      <c r="X657" s="692">
        <v>300000</v>
      </c>
      <c r="Y657" s="692">
        <v>300000</v>
      </c>
    </row>
    <row r="658" spans="2:25" ht="15" hidden="1" customHeight="1" x14ac:dyDescent="0.25">
      <c r="B658" s="95" t="s">
        <v>105</v>
      </c>
      <c r="C658" s="95" t="s">
        <v>116</v>
      </c>
      <c r="D658" s="197"/>
      <c r="E658" s="97" t="s">
        <v>6</v>
      </c>
      <c r="F658" s="204"/>
      <c r="G658" s="204"/>
      <c r="H658" s="9" t="s">
        <v>86</v>
      </c>
      <c r="I658" s="10" t="s">
        <v>87</v>
      </c>
      <c r="J658" s="246" t="s">
        <v>49</v>
      </c>
      <c r="K658" s="247" t="s">
        <v>259</v>
      </c>
      <c r="L658" s="698">
        <v>3</v>
      </c>
      <c r="M658" s="698">
        <v>2</v>
      </c>
      <c r="N658" s="698">
        <v>3</v>
      </c>
      <c r="O658" s="699">
        <v>7</v>
      </c>
      <c r="P658" s="699">
        <v>323</v>
      </c>
      <c r="Q658" s="748" t="s">
        <v>30</v>
      </c>
      <c r="R658" s="29">
        <v>11</v>
      </c>
      <c r="S658" s="692">
        <f>2900000-2228327</f>
        <v>671673</v>
      </c>
      <c r="T658" s="692">
        <v>450786</v>
      </c>
      <c r="U658" s="966">
        <f>2900000-2061840</f>
        <v>838160</v>
      </c>
      <c r="V658" s="692">
        <v>538160</v>
      </c>
      <c r="W658" s="966">
        <f>2900000-264297</f>
        <v>2635703</v>
      </c>
      <c r="X658" s="692">
        <f>635703-80000</f>
        <v>555703</v>
      </c>
      <c r="Y658" s="692">
        <f>600000-80000</f>
        <v>520000</v>
      </c>
    </row>
    <row r="659" spans="2:25" ht="15" hidden="1" customHeight="1" x14ac:dyDescent="0.25">
      <c r="B659" s="95" t="s">
        <v>105</v>
      </c>
      <c r="C659" s="95" t="s">
        <v>116</v>
      </c>
      <c r="D659" s="197"/>
      <c r="E659" s="97" t="s">
        <v>6</v>
      </c>
      <c r="F659" s="204"/>
      <c r="G659" s="204"/>
      <c r="H659" s="9" t="s">
        <v>86</v>
      </c>
      <c r="I659" s="10" t="s">
        <v>87</v>
      </c>
      <c r="J659" s="246" t="s">
        <v>49</v>
      </c>
      <c r="K659" s="247" t="s">
        <v>259</v>
      </c>
      <c r="L659" s="698">
        <v>3</v>
      </c>
      <c r="M659" s="698">
        <v>2</v>
      </c>
      <c r="N659" s="698">
        <v>3</v>
      </c>
      <c r="O659" s="699">
        <v>8</v>
      </c>
      <c r="P659" s="699">
        <v>323</v>
      </c>
      <c r="Q659" s="748" t="s">
        <v>38</v>
      </c>
      <c r="R659" s="29">
        <v>11</v>
      </c>
      <c r="S659" s="692">
        <f>1000000-717575</f>
        <v>282425</v>
      </c>
      <c r="T659" s="692">
        <v>315103</v>
      </c>
      <c r="U659" s="966">
        <f>1000000-395175</f>
        <v>604825</v>
      </c>
      <c r="V659" s="692">
        <v>604825</v>
      </c>
      <c r="W659" s="966">
        <f>1000000-243425</f>
        <v>756575</v>
      </c>
      <c r="X659" s="692">
        <v>756575</v>
      </c>
      <c r="Y659" s="692">
        <v>750000</v>
      </c>
    </row>
    <row r="660" spans="2:25" ht="15" hidden="1" customHeight="1" x14ac:dyDescent="0.25">
      <c r="B660" s="95" t="s">
        <v>105</v>
      </c>
      <c r="C660" s="95" t="s">
        <v>116</v>
      </c>
      <c r="D660" s="197"/>
      <c r="E660" s="97" t="s">
        <v>6</v>
      </c>
      <c r="F660" s="204"/>
      <c r="G660" s="204"/>
      <c r="H660" s="9" t="s">
        <v>86</v>
      </c>
      <c r="I660" s="10" t="s">
        <v>87</v>
      </c>
      <c r="J660" s="246" t="s">
        <v>49</v>
      </c>
      <c r="K660" s="247" t="s">
        <v>259</v>
      </c>
      <c r="L660" s="698">
        <v>3</v>
      </c>
      <c r="M660" s="698">
        <v>2</v>
      </c>
      <c r="N660" s="698">
        <v>9</v>
      </c>
      <c r="O660" s="699">
        <v>9</v>
      </c>
      <c r="P660" s="699">
        <v>329</v>
      </c>
      <c r="Q660" s="748" t="s">
        <v>84</v>
      </c>
      <c r="R660" s="29">
        <v>11</v>
      </c>
      <c r="S660" s="692">
        <v>60000</v>
      </c>
      <c r="T660" s="692">
        <v>0</v>
      </c>
      <c r="U660" s="966">
        <v>60000</v>
      </c>
      <c r="V660" s="692">
        <v>30000</v>
      </c>
      <c r="W660" s="966">
        <v>60000</v>
      </c>
      <c r="X660" s="692">
        <v>30000</v>
      </c>
      <c r="Y660" s="692">
        <v>30000</v>
      </c>
    </row>
    <row r="661" spans="2:25" ht="15" hidden="1" customHeight="1" x14ac:dyDescent="0.25">
      <c r="B661" s="95" t="s">
        <v>105</v>
      </c>
      <c r="C661" s="95" t="s">
        <v>116</v>
      </c>
      <c r="D661" s="197"/>
      <c r="E661" s="97" t="s">
        <v>6</v>
      </c>
      <c r="F661" s="204"/>
      <c r="G661" s="204"/>
      <c r="H661" s="9" t="s">
        <v>86</v>
      </c>
      <c r="I661" s="10" t="s">
        <v>87</v>
      </c>
      <c r="J661" s="246" t="s">
        <v>49</v>
      </c>
      <c r="K661" s="247" t="s">
        <v>259</v>
      </c>
      <c r="L661" s="641">
        <v>3</v>
      </c>
      <c r="M661" s="641">
        <v>7</v>
      </c>
      <c r="N661" s="641">
        <v>2</v>
      </c>
      <c r="O661" s="643">
        <v>1</v>
      </c>
      <c r="P661" s="643">
        <v>372</v>
      </c>
      <c r="Q661" s="223" t="s">
        <v>251</v>
      </c>
      <c r="R661" s="642">
        <v>11</v>
      </c>
      <c r="S661" s="692">
        <v>1300000</v>
      </c>
      <c r="T661" s="692">
        <v>245831</v>
      </c>
      <c r="U661" s="966">
        <v>1300000</v>
      </c>
      <c r="V661" s="692">
        <v>1300000</v>
      </c>
      <c r="W661" s="966">
        <v>1300000</v>
      </c>
      <c r="X661" s="692">
        <v>1300000</v>
      </c>
      <c r="Y661" s="692">
        <v>1300000</v>
      </c>
    </row>
    <row r="662" spans="2:25" ht="25.5" hidden="1" customHeight="1" x14ac:dyDescent="0.25">
      <c r="B662" s="95" t="s">
        <v>105</v>
      </c>
      <c r="C662" s="95" t="s">
        <v>116</v>
      </c>
      <c r="D662" s="197"/>
      <c r="E662" s="97" t="s">
        <v>6</v>
      </c>
      <c r="F662" s="204" t="s">
        <v>7</v>
      </c>
      <c r="G662" s="204" t="s">
        <v>8</v>
      </c>
      <c r="H662" s="9" t="s">
        <v>86</v>
      </c>
      <c r="I662" s="10" t="s">
        <v>87</v>
      </c>
      <c r="J662" s="241" t="s">
        <v>49</v>
      </c>
      <c r="K662" s="242" t="s">
        <v>259</v>
      </c>
      <c r="L662" s="242"/>
      <c r="M662" s="243"/>
      <c r="N662" s="243"/>
      <c r="O662" s="243"/>
      <c r="P662" s="244"/>
      <c r="Q662" s="245" t="s">
        <v>258</v>
      </c>
      <c r="R662" s="432">
        <v>43</v>
      </c>
      <c r="S662" s="668">
        <f t="shared" ref="S662:Y662" si="148">SUM(S663:S668)</f>
        <v>2945902</v>
      </c>
      <c r="T662" s="668">
        <f>SUM(T663:T668)</f>
        <v>0</v>
      </c>
      <c r="U662" s="1027">
        <f t="shared" si="148"/>
        <v>2457015</v>
      </c>
      <c r="V662" s="668">
        <f t="shared" si="148"/>
        <v>2857015</v>
      </c>
      <c r="W662" s="1057">
        <f t="shared" si="148"/>
        <v>507722</v>
      </c>
      <c r="X662" s="668">
        <f t="shared" si="148"/>
        <v>2687722</v>
      </c>
      <c r="Y662" s="468">
        <f t="shared" si="148"/>
        <v>2708594</v>
      </c>
    </row>
    <row r="663" spans="2:25" ht="15" hidden="1" customHeight="1" x14ac:dyDescent="0.25">
      <c r="B663" s="95" t="s">
        <v>105</v>
      </c>
      <c r="C663" s="95" t="s">
        <v>116</v>
      </c>
      <c r="D663" s="197"/>
      <c r="E663" s="97" t="s">
        <v>6</v>
      </c>
      <c r="F663" s="204"/>
      <c r="G663" s="204"/>
      <c r="H663" s="9" t="s">
        <v>86</v>
      </c>
      <c r="I663" s="10" t="s">
        <v>87</v>
      </c>
      <c r="J663" s="246" t="s">
        <v>49</v>
      </c>
      <c r="K663" s="247" t="s">
        <v>259</v>
      </c>
      <c r="L663" s="698">
        <v>3</v>
      </c>
      <c r="M663" s="698">
        <v>2</v>
      </c>
      <c r="N663" s="698">
        <v>3</v>
      </c>
      <c r="O663" s="637">
        <v>2</v>
      </c>
      <c r="P663" s="699">
        <v>323</v>
      </c>
      <c r="Q663" s="748" t="s">
        <v>77</v>
      </c>
      <c r="R663" s="432">
        <v>43</v>
      </c>
      <c r="S663" s="692"/>
      <c r="T663" s="692"/>
      <c r="U663" s="966"/>
      <c r="V663" s="692"/>
      <c r="W663" s="966"/>
      <c r="X663" s="692"/>
      <c r="Y663" s="692"/>
    </row>
    <row r="664" spans="2:25" ht="15" hidden="1" customHeight="1" x14ac:dyDescent="0.25">
      <c r="B664" s="95" t="s">
        <v>105</v>
      </c>
      <c r="C664" s="95" t="s">
        <v>116</v>
      </c>
      <c r="D664" s="197"/>
      <c r="E664" s="97" t="s">
        <v>6</v>
      </c>
      <c r="F664" s="204"/>
      <c r="G664" s="204"/>
      <c r="H664" s="9" t="s">
        <v>86</v>
      </c>
      <c r="I664" s="10" t="s">
        <v>87</v>
      </c>
      <c r="J664" s="246" t="s">
        <v>49</v>
      </c>
      <c r="K664" s="247" t="s">
        <v>259</v>
      </c>
      <c r="L664" s="698">
        <v>3</v>
      </c>
      <c r="M664" s="698">
        <v>2</v>
      </c>
      <c r="N664" s="698">
        <v>3</v>
      </c>
      <c r="O664" s="699">
        <v>3</v>
      </c>
      <c r="P664" s="699">
        <v>323</v>
      </c>
      <c r="Q664" s="748" t="s">
        <v>26</v>
      </c>
      <c r="R664" s="432">
        <v>43</v>
      </c>
      <c r="S664" s="692"/>
      <c r="T664" s="692"/>
      <c r="U664" s="966"/>
      <c r="V664" s="692">
        <v>100000</v>
      </c>
      <c r="W664" s="966"/>
      <c r="X664" s="692">
        <v>100000</v>
      </c>
      <c r="Y664" s="692">
        <v>100000</v>
      </c>
    </row>
    <row r="665" spans="2:25" ht="15" hidden="1" customHeight="1" x14ac:dyDescent="0.25">
      <c r="B665" s="95" t="s">
        <v>105</v>
      </c>
      <c r="C665" s="95" t="s">
        <v>116</v>
      </c>
      <c r="D665" s="197"/>
      <c r="E665" s="97" t="s">
        <v>6</v>
      </c>
      <c r="F665" s="204"/>
      <c r="G665" s="204"/>
      <c r="H665" s="9" t="s">
        <v>86</v>
      </c>
      <c r="I665" s="10" t="s">
        <v>87</v>
      </c>
      <c r="J665" s="246" t="s">
        <v>49</v>
      </c>
      <c r="K665" s="247" t="s">
        <v>259</v>
      </c>
      <c r="L665" s="698">
        <v>3</v>
      </c>
      <c r="M665" s="698">
        <v>2</v>
      </c>
      <c r="N665" s="698">
        <v>3</v>
      </c>
      <c r="O665" s="699">
        <v>7</v>
      </c>
      <c r="P665" s="699">
        <v>323</v>
      </c>
      <c r="Q665" s="748" t="s">
        <v>30</v>
      </c>
      <c r="R665" s="432">
        <v>43</v>
      </c>
      <c r="S665" s="692">
        <v>2228327</v>
      </c>
      <c r="T665" s="692">
        <v>0</v>
      </c>
      <c r="U665" s="966">
        <v>2061840</v>
      </c>
      <c r="V665" s="692">
        <f>2061840+300000</f>
        <v>2361840</v>
      </c>
      <c r="W665" s="966">
        <v>264297</v>
      </c>
      <c r="X665" s="692">
        <f>264297+2000000+80000</f>
        <v>2344297</v>
      </c>
      <c r="Y665" s="692">
        <f>264297+2000000+80000</f>
        <v>2344297</v>
      </c>
    </row>
    <row r="666" spans="2:25" ht="15" hidden="1" customHeight="1" x14ac:dyDescent="0.25">
      <c r="B666" s="95" t="s">
        <v>105</v>
      </c>
      <c r="C666" s="95" t="s">
        <v>116</v>
      </c>
      <c r="D666" s="197"/>
      <c r="E666" s="97" t="s">
        <v>6</v>
      </c>
      <c r="F666" s="204"/>
      <c r="G666" s="204"/>
      <c r="H666" s="9" t="s">
        <v>86</v>
      </c>
      <c r="I666" s="10" t="s">
        <v>87</v>
      </c>
      <c r="J666" s="246" t="s">
        <v>49</v>
      </c>
      <c r="K666" s="247" t="s">
        <v>259</v>
      </c>
      <c r="L666" s="698">
        <v>3</v>
      </c>
      <c r="M666" s="698">
        <v>2</v>
      </c>
      <c r="N666" s="698">
        <v>3</v>
      </c>
      <c r="O666" s="699">
        <v>8</v>
      </c>
      <c r="P666" s="699">
        <v>323</v>
      </c>
      <c r="Q666" s="748" t="s">
        <v>38</v>
      </c>
      <c r="R666" s="432">
        <v>43</v>
      </c>
      <c r="S666" s="692">
        <v>717575</v>
      </c>
      <c r="T666" s="692">
        <v>0</v>
      </c>
      <c r="U666" s="966">
        <v>395175</v>
      </c>
      <c r="V666" s="692">
        <v>395175</v>
      </c>
      <c r="W666" s="966">
        <v>243425</v>
      </c>
      <c r="X666" s="692">
        <v>243425</v>
      </c>
      <c r="Y666" s="692">
        <v>264297</v>
      </c>
    </row>
    <row r="667" spans="2:25" ht="15" hidden="1" customHeight="1" x14ac:dyDescent="0.25">
      <c r="B667" s="95" t="s">
        <v>105</v>
      </c>
      <c r="C667" s="95" t="s">
        <v>116</v>
      </c>
      <c r="D667" s="197"/>
      <c r="E667" s="97" t="s">
        <v>6</v>
      </c>
      <c r="F667" s="204"/>
      <c r="G667" s="204"/>
      <c r="H667" s="9" t="s">
        <v>86</v>
      </c>
      <c r="I667" s="10" t="s">
        <v>87</v>
      </c>
      <c r="J667" s="246" t="s">
        <v>49</v>
      </c>
      <c r="K667" s="247" t="s">
        <v>259</v>
      </c>
      <c r="L667" s="698">
        <v>3</v>
      </c>
      <c r="M667" s="698">
        <v>2</v>
      </c>
      <c r="N667" s="698">
        <v>9</v>
      </c>
      <c r="O667" s="699">
        <v>9</v>
      </c>
      <c r="P667" s="699">
        <v>329</v>
      </c>
      <c r="Q667" s="748" t="s">
        <v>84</v>
      </c>
      <c r="R667" s="432">
        <v>43</v>
      </c>
      <c r="S667" s="692"/>
      <c r="T667" s="692"/>
      <c r="U667" s="966"/>
      <c r="V667" s="692"/>
      <c r="W667" s="966"/>
      <c r="X667" s="692"/>
      <c r="Y667" s="692"/>
    </row>
    <row r="668" spans="2:25" ht="15" hidden="1" customHeight="1" x14ac:dyDescent="0.25">
      <c r="B668" s="95" t="s">
        <v>105</v>
      </c>
      <c r="C668" s="95" t="s">
        <v>116</v>
      </c>
      <c r="D668" s="197"/>
      <c r="E668" s="97" t="s">
        <v>6</v>
      </c>
      <c r="F668" s="204"/>
      <c r="G668" s="204"/>
      <c r="H668" s="9" t="s">
        <v>86</v>
      </c>
      <c r="I668" s="10" t="s">
        <v>87</v>
      </c>
      <c r="J668" s="246" t="s">
        <v>49</v>
      </c>
      <c r="K668" s="247" t="s">
        <v>259</v>
      </c>
      <c r="L668" s="641">
        <v>3</v>
      </c>
      <c r="M668" s="641">
        <v>7</v>
      </c>
      <c r="N668" s="641">
        <v>2</v>
      </c>
      <c r="O668" s="643">
        <v>1</v>
      </c>
      <c r="P668" s="643">
        <v>372</v>
      </c>
      <c r="Q668" s="320" t="s">
        <v>251</v>
      </c>
      <c r="R668" s="432">
        <v>43</v>
      </c>
      <c r="S668" s="692"/>
      <c r="T668" s="692"/>
      <c r="U668" s="966"/>
      <c r="V668" s="692"/>
      <c r="W668" s="966"/>
      <c r="X668" s="692"/>
      <c r="Y668" s="692"/>
    </row>
    <row r="669" spans="2:25" ht="25.5" hidden="1" customHeight="1" x14ac:dyDescent="0.25">
      <c r="B669" s="95" t="s">
        <v>105</v>
      </c>
      <c r="C669" s="95" t="s">
        <v>116</v>
      </c>
      <c r="D669" s="197"/>
      <c r="E669" s="97" t="s">
        <v>6</v>
      </c>
      <c r="F669" s="204" t="s">
        <v>7</v>
      </c>
      <c r="G669" s="204" t="s">
        <v>8</v>
      </c>
      <c r="H669" s="9" t="s">
        <v>86</v>
      </c>
      <c r="I669" s="10" t="s">
        <v>87</v>
      </c>
      <c r="J669" s="229" t="s">
        <v>10</v>
      </c>
      <c r="K669" s="200" t="s">
        <v>281</v>
      </c>
      <c r="L669" s="200"/>
      <c r="M669" s="201"/>
      <c r="N669" s="201"/>
      <c r="O669" s="201"/>
      <c r="P669" s="202"/>
      <c r="Q669" s="230" t="s">
        <v>264</v>
      </c>
      <c r="R669" s="903">
        <v>11</v>
      </c>
      <c r="S669" s="674">
        <f t="shared" ref="S669:Y669" si="149">SUM(S670:S671)</f>
        <v>1100000</v>
      </c>
      <c r="T669" s="674">
        <f>SUM(T670:T671)</f>
        <v>140558</v>
      </c>
      <c r="U669" s="1048">
        <f t="shared" si="149"/>
        <v>1100000</v>
      </c>
      <c r="V669" s="674">
        <f t="shared" si="149"/>
        <v>200000</v>
      </c>
      <c r="W669" s="1086">
        <f t="shared" si="149"/>
        <v>1100000</v>
      </c>
      <c r="X669" s="674">
        <f t="shared" si="149"/>
        <v>200000</v>
      </c>
      <c r="Y669" s="942">
        <f t="shared" si="149"/>
        <v>200000</v>
      </c>
    </row>
    <row r="670" spans="2:25" ht="15" hidden="1" customHeight="1" x14ac:dyDescent="0.25">
      <c r="B670" s="95" t="s">
        <v>105</v>
      </c>
      <c r="C670" s="95" t="s">
        <v>116</v>
      </c>
      <c r="D670" s="197"/>
      <c r="E670" s="97" t="s">
        <v>6</v>
      </c>
      <c r="F670" s="204"/>
      <c r="G670" s="204"/>
      <c r="H670" s="9" t="s">
        <v>86</v>
      </c>
      <c r="I670" s="10" t="s">
        <v>87</v>
      </c>
      <c r="J670" s="246" t="s">
        <v>10</v>
      </c>
      <c r="K670" s="247" t="s">
        <v>281</v>
      </c>
      <c r="L670" s="641">
        <v>3</v>
      </c>
      <c r="M670" s="641">
        <v>2</v>
      </c>
      <c r="N670" s="641">
        <v>3</v>
      </c>
      <c r="O670" s="641">
        <v>3</v>
      </c>
      <c r="P670" s="247">
        <v>323</v>
      </c>
      <c r="Q670" s="223" t="s">
        <v>26</v>
      </c>
      <c r="R670" s="642">
        <v>11</v>
      </c>
      <c r="S670" s="692">
        <v>100000</v>
      </c>
      <c r="T670" s="692">
        <v>1513</v>
      </c>
      <c r="U670" s="966">
        <v>100000</v>
      </c>
      <c r="V670" s="692">
        <v>100000</v>
      </c>
      <c r="W670" s="966">
        <v>100000</v>
      </c>
      <c r="X670" s="692">
        <v>100000</v>
      </c>
      <c r="Y670" s="692">
        <v>100000</v>
      </c>
    </row>
    <row r="671" spans="2:25" ht="15" hidden="1" customHeight="1" x14ac:dyDescent="0.25">
      <c r="B671" s="95" t="s">
        <v>105</v>
      </c>
      <c r="C671" s="95" t="s">
        <v>116</v>
      </c>
      <c r="D671" s="197"/>
      <c r="E671" s="97" t="s">
        <v>6</v>
      </c>
      <c r="F671" s="204"/>
      <c r="G671" s="204"/>
      <c r="H671" s="9" t="s">
        <v>86</v>
      </c>
      <c r="I671" s="10" t="s">
        <v>87</v>
      </c>
      <c r="J671" s="246" t="s">
        <v>10</v>
      </c>
      <c r="K671" s="247" t="s">
        <v>281</v>
      </c>
      <c r="L671" s="641">
        <v>3</v>
      </c>
      <c r="M671" s="641">
        <v>2</v>
      </c>
      <c r="N671" s="641">
        <v>3</v>
      </c>
      <c r="O671" s="641">
        <v>7</v>
      </c>
      <c r="P671" s="247">
        <v>323</v>
      </c>
      <c r="Q671" s="223" t="s">
        <v>30</v>
      </c>
      <c r="R671" s="642">
        <v>11</v>
      </c>
      <c r="S671" s="692">
        <v>1000000</v>
      </c>
      <c r="T671" s="692">
        <v>139045</v>
      </c>
      <c r="U671" s="966">
        <v>1000000</v>
      </c>
      <c r="V671" s="692">
        <f>1000000-900000</f>
        <v>100000</v>
      </c>
      <c r="W671" s="966">
        <v>1000000</v>
      </c>
      <c r="X671" s="692">
        <f>1000000-900000</f>
        <v>100000</v>
      </c>
      <c r="Y671" s="692">
        <f>1000000-900000</f>
        <v>100000</v>
      </c>
    </row>
    <row r="672" spans="2:25" ht="25.5" hidden="1" customHeight="1" x14ac:dyDescent="0.25">
      <c r="B672" s="95" t="s">
        <v>105</v>
      </c>
      <c r="C672" s="95" t="s">
        <v>116</v>
      </c>
      <c r="D672" s="197"/>
      <c r="E672" s="97" t="s">
        <v>6</v>
      </c>
      <c r="F672" s="204" t="s">
        <v>7</v>
      </c>
      <c r="G672" s="204" t="s">
        <v>8</v>
      </c>
      <c r="H672" s="9" t="s">
        <v>86</v>
      </c>
      <c r="I672" s="10" t="s">
        <v>87</v>
      </c>
      <c r="J672" s="229" t="s">
        <v>10</v>
      </c>
      <c r="K672" s="200" t="s">
        <v>281</v>
      </c>
      <c r="L672" s="200"/>
      <c r="M672" s="201"/>
      <c r="N672" s="201"/>
      <c r="O672" s="201"/>
      <c r="P672" s="202"/>
      <c r="Q672" s="230" t="s">
        <v>264</v>
      </c>
      <c r="R672" s="432">
        <v>43</v>
      </c>
      <c r="S672" s="674">
        <f t="shared" ref="S672:Y672" si="150">SUM(S673:S674)</f>
        <v>15452000</v>
      </c>
      <c r="T672" s="674">
        <f>SUM(T673:T674)</f>
        <v>0</v>
      </c>
      <c r="U672" s="1048">
        <f t="shared" si="150"/>
        <v>14252000</v>
      </c>
      <c r="V672" s="674">
        <f t="shared" si="150"/>
        <v>7900000</v>
      </c>
      <c r="W672" s="1086">
        <f t="shared" si="150"/>
        <v>14200000</v>
      </c>
      <c r="X672" s="674">
        <f t="shared" si="150"/>
        <v>7900000</v>
      </c>
      <c r="Y672" s="942">
        <f t="shared" si="150"/>
        <v>7900000</v>
      </c>
    </row>
    <row r="673" spans="2:25" ht="15" hidden="1" customHeight="1" x14ac:dyDescent="0.25">
      <c r="B673" s="95" t="s">
        <v>105</v>
      </c>
      <c r="C673" s="95" t="s">
        <v>116</v>
      </c>
      <c r="D673" s="197"/>
      <c r="E673" s="97" t="s">
        <v>6</v>
      </c>
      <c r="F673" s="204"/>
      <c r="G673" s="204"/>
      <c r="H673" s="9" t="s">
        <v>86</v>
      </c>
      <c r="I673" s="10" t="s">
        <v>87</v>
      </c>
      <c r="J673" s="246" t="s">
        <v>10</v>
      </c>
      <c r="K673" s="247" t="s">
        <v>281</v>
      </c>
      <c r="L673" s="641">
        <v>3</v>
      </c>
      <c r="M673" s="641">
        <v>2</v>
      </c>
      <c r="N673" s="641">
        <v>3</v>
      </c>
      <c r="O673" s="641">
        <v>3</v>
      </c>
      <c r="P673" s="247">
        <v>323</v>
      </c>
      <c r="Q673" s="320" t="s">
        <v>26</v>
      </c>
      <c r="R673" s="433">
        <v>43</v>
      </c>
      <c r="S673" s="692">
        <v>400000</v>
      </c>
      <c r="T673" s="692">
        <v>0</v>
      </c>
      <c r="U673" s="966">
        <v>400000</v>
      </c>
      <c r="V673" s="692">
        <v>400000</v>
      </c>
      <c r="W673" s="966">
        <v>400000</v>
      </c>
      <c r="X673" s="692">
        <v>400000</v>
      </c>
      <c r="Y673" s="692">
        <v>400000</v>
      </c>
    </row>
    <row r="674" spans="2:25" ht="15" hidden="1" customHeight="1" x14ac:dyDescent="0.25">
      <c r="B674" s="95" t="s">
        <v>105</v>
      </c>
      <c r="C674" s="95" t="s">
        <v>116</v>
      </c>
      <c r="D674" s="197"/>
      <c r="E674" s="97" t="s">
        <v>6</v>
      </c>
      <c r="F674" s="204"/>
      <c r="G674" s="204"/>
      <c r="H674" s="9" t="s">
        <v>86</v>
      </c>
      <c r="I674" s="10" t="s">
        <v>87</v>
      </c>
      <c r="J674" s="246" t="s">
        <v>10</v>
      </c>
      <c r="K674" s="247" t="s">
        <v>281</v>
      </c>
      <c r="L674" s="641">
        <v>3</v>
      </c>
      <c r="M674" s="641">
        <v>2</v>
      </c>
      <c r="N674" s="641">
        <v>3</v>
      </c>
      <c r="O674" s="641">
        <v>7</v>
      </c>
      <c r="P674" s="247">
        <v>323</v>
      </c>
      <c r="Q674" s="320" t="s">
        <v>30</v>
      </c>
      <c r="R674" s="433">
        <v>43</v>
      </c>
      <c r="S674" s="692">
        <v>15052000</v>
      </c>
      <c r="T674" s="692">
        <v>0</v>
      </c>
      <c r="U674" s="966">
        <v>13852000</v>
      </c>
      <c r="V674" s="692">
        <v>7500000</v>
      </c>
      <c r="W674" s="966">
        <v>13800000</v>
      </c>
      <c r="X674" s="692">
        <v>7500000</v>
      </c>
      <c r="Y674" s="692">
        <v>7500000</v>
      </c>
    </row>
    <row r="675" spans="2:25" ht="15" hidden="1" customHeight="1" x14ac:dyDescent="0.25">
      <c r="B675" s="454" t="s">
        <v>105</v>
      </c>
      <c r="C675" s="454" t="s">
        <v>116</v>
      </c>
      <c r="D675" s="463"/>
      <c r="E675" s="97" t="s">
        <v>6</v>
      </c>
      <c r="F675" s="204" t="s">
        <v>7</v>
      </c>
      <c r="G675" s="204" t="s">
        <v>8</v>
      </c>
      <c r="H675" s="9" t="s">
        <v>106</v>
      </c>
      <c r="I675" s="13" t="s">
        <v>87</v>
      </c>
      <c r="J675" s="951" t="s">
        <v>146</v>
      </c>
      <c r="K675" s="952" t="s">
        <v>287</v>
      </c>
      <c r="L675" s="953"/>
      <c r="M675" s="954"/>
      <c r="N675" s="954"/>
      <c r="O675" s="955"/>
      <c r="P675" s="956"/>
      <c r="Q675" s="957" t="s">
        <v>286</v>
      </c>
      <c r="R675" s="959">
        <v>11</v>
      </c>
      <c r="S675" s="958">
        <f t="shared" ref="S675:Y675" si="151">SUM(S676)</f>
        <v>0</v>
      </c>
      <c r="T675" s="958">
        <f t="shared" si="151"/>
        <v>0</v>
      </c>
      <c r="U675" s="1051">
        <f t="shared" si="151"/>
        <v>0</v>
      </c>
      <c r="V675" s="958">
        <f t="shared" si="151"/>
        <v>0</v>
      </c>
      <c r="W675" s="1051">
        <f t="shared" si="151"/>
        <v>0</v>
      </c>
      <c r="X675" s="958">
        <f t="shared" si="151"/>
        <v>0</v>
      </c>
      <c r="Y675" s="958">
        <f t="shared" si="151"/>
        <v>0</v>
      </c>
    </row>
    <row r="676" spans="2:25" ht="15" hidden="1" customHeight="1" x14ac:dyDescent="0.25">
      <c r="B676" s="454" t="s">
        <v>105</v>
      </c>
      <c r="C676" s="454" t="s">
        <v>116</v>
      </c>
      <c r="D676" s="463"/>
      <c r="E676" s="97" t="s">
        <v>6</v>
      </c>
      <c r="F676" s="204"/>
      <c r="G676" s="204"/>
      <c r="H676" s="9" t="s">
        <v>106</v>
      </c>
      <c r="I676" s="13" t="s">
        <v>87</v>
      </c>
      <c r="J676" s="246" t="s">
        <v>146</v>
      </c>
      <c r="K676" s="248" t="s">
        <v>287</v>
      </c>
      <c r="L676" s="248">
        <v>3</v>
      </c>
      <c r="M676" s="249">
        <v>7</v>
      </c>
      <c r="N676" s="249">
        <v>2</v>
      </c>
      <c r="O676" s="250">
        <v>2</v>
      </c>
      <c r="P676" s="250">
        <v>372</v>
      </c>
      <c r="Q676" s="223" t="s">
        <v>288</v>
      </c>
      <c r="R676" s="446">
        <v>11</v>
      </c>
      <c r="S676" s="692"/>
      <c r="T676" s="692"/>
      <c r="U676" s="966"/>
      <c r="V676" s="692"/>
      <c r="W676" s="966"/>
      <c r="X676" s="692"/>
      <c r="Y676" s="692"/>
    </row>
    <row r="677" spans="2:25" ht="15" hidden="1" customHeight="1" x14ac:dyDescent="0.25">
      <c r="B677" s="454" t="s">
        <v>105</v>
      </c>
      <c r="C677" s="454" t="s">
        <v>116</v>
      </c>
      <c r="D677" s="463"/>
      <c r="E677" s="97" t="s">
        <v>6</v>
      </c>
      <c r="F677" s="204" t="s">
        <v>7</v>
      </c>
      <c r="G677" s="204" t="s">
        <v>8</v>
      </c>
      <c r="H677" s="9" t="s">
        <v>106</v>
      </c>
      <c r="I677" s="13" t="s">
        <v>87</v>
      </c>
      <c r="J677" s="951" t="s">
        <v>146</v>
      </c>
      <c r="K677" s="952" t="s">
        <v>287</v>
      </c>
      <c r="L677" s="953"/>
      <c r="M677" s="954"/>
      <c r="N677" s="954"/>
      <c r="O677" s="955"/>
      <c r="P677" s="956"/>
      <c r="Q677" s="957" t="s">
        <v>286</v>
      </c>
      <c r="R677" s="432">
        <v>43</v>
      </c>
      <c r="S677" s="958">
        <f t="shared" ref="S677:Y677" si="152">SUM(S678)</f>
        <v>20000000</v>
      </c>
      <c r="T677" s="958">
        <f>SUM(T678)</f>
        <v>22102903</v>
      </c>
      <c r="U677" s="1051">
        <f t="shared" si="152"/>
        <v>0</v>
      </c>
      <c r="V677" s="958">
        <f t="shared" si="152"/>
        <v>5000000</v>
      </c>
      <c r="W677" s="1051">
        <f t="shared" si="152"/>
        <v>0</v>
      </c>
      <c r="X677" s="958">
        <f t="shared" si="152"/>
        <v>0</v>
      </c>
      <c r="Y677" s="958">
        <f t="shared" si="152"/>
        <v>0</v>
      </c>
    </row>
    <row r="678" spans="2:25" ht="15" hidden="1" customHeight="1" x14ac:dyDescent="0.25">
      <c r="B678" s="454" t="s">
        <v>105</v>
      </c>
      <c r="C678" s="454" t="s">
        <v>116</v>
      </c>
      <c r="D678" s="463"/>
      <c r="E678" s="97" t="s">
        <v>6</v>
      </c>
      <c r="F678" s="204"/>
      <c r="G678" s="204"/>
      <c r="H678" s="9" t="s">
        <v>106</v>
      </c>
      <c r="I678" s="13" t="s">
        <v>87</v>
      </c>
      <c r="J678" s="246" t="s">
        <v>146</v>
      </c>
      <c r="K678" s="248" t="s">
        <v>287</v>
      </c>
      <c r="L678" s="248">
        <v>3</v>
      </c>
      <c r="M678" s="249">
        <v>7</v>
      </c>
      <c r="N678" s="249">
        <v>2</v>
      </c>
      <c r="O678" s="250">
        <v>2</v>
      </c>
      <c r="P678" s="250">
        <v>372</v>
      </c>
      <c r="Q678" s="223" t="s">
        <v>288</v>
      </c>
      <c r="R678" s="433">
        <v>43</v>
      </c>
      <c r="S678" s="692">
        <v>20000000</v>
      </c>
      <c r="T678" s="692">
        <v>22102903</v>
      </c>
      <c r="U678" s="966"/>
      <c r="V678" s="692">
        <v>5000000</v>
      </c>
      <c r="W678" s="966"/>
      <c r="X678" s="692"/>
      <c r="Y678" s="692"/>
    </row>
    <row r="679" spans="2:25" ht="15" hidden="1" customHeight="1" x14ac:dyDescent="0.25">
      <c r="B679" s="454" t="s">
        <v>105</v>
      </c>
      <c r="C679" s="454" t="s">
        <v>116</v>
      </c>
      <c r="D679" s="463"/>
      <c r="E679" s="97" t="s">
        <v>6</v>
      </c>
      <c r="F679" s="204" t="s">
        <v>7</v>
      </c>
      <c r="G679" s="204" t="s">
        <v>8</v>
      </c>
      <c r="H679" s="9" t="s">
        <v>106</v>
      </c>
      <c r="I679" s="13" t="s">
        <v>87</v>
      </c>
      <c r="J679" s="951" t="s">
        <v>146</v>
      </c>
      <c r="K679" s="952" t="s">
        <v>287</v>
      </c>
      <c r="L679" s="953"/>
      <c r="M679" s="954"/>
      <c r="N679" s="954"/>
      <c r="O679" s="955"/>
      <c r="P679" s="956"/>
      <c r="Q679" s="957" t="s">
        <v>286</v>
      </c>
      <c r="R679" s="416">
        <v>52</v>
      </c>
      <c r="S679" s="958">
        <f t="shared" ref="S679:Y679" si="153">S680</f>
        <v>0</v>
      </c>
      <c r="T679" s="958">
        <f>T680</f>
        <v>0</v>
      </c>
      <c r="U679" s="1051">
        <f t="shared" si="153"/>
        <v>0</v>
      </c>
      <c r="V679" s="958">
        <f t="shared" si="153"/>
        <v>0</v>
      </c>
      <c r="W679" s="1051">
        <f t="shared" si="153"/>
        <v>0</v>
      </c>
      <c r="X679" s="958">
        <f t="shared" si="153"/>
        <v>0</v>
      </c>
      <c r="Y679" s="958">
        <f t="shared" si="153"/>
        <v>0</v>
      </c>
    </row>
    <row r="680" spans="2:25" ht="15" hidden="1" customHeight="1" x14ac:dyDescent="0.25">
      <c r="B680" s="454" t="s">
        <v>105</v>
      </c>
      <c r="C680" s="454" t="s">
        <v>116</v>
      </c>
      <c r="D680" s="463"/>
      <c r="E680" s="97" t="s">
        <v>6</v>
      </c>
      <c r="F680" s="204"/>
      <c r="G680" s="204"/>
      <c r="H680" s="9" t="s">
        <v>106</v>
      </c>
      <c r="I680" s="13" t="s">
        <v>87</v>
      </c>
      <c r="J680" s="246" t="s">
        <v>146</v>
      </c>
      <c r="K680" s="248" t="s">
        <v>287</v>
      </c>
      <c r="L680" s="248">
        <v>3</v>
      </c>
      <c r="M680" s="249">
        <v>7</v>
      </c>
      <c r="N680" s="249">
        <v>2</v>
      </c>
      <c r="O680" s="250">
        <v>2</v>
      </c>
      <c r="P680" s="250">
        <v>372</v>
      </c>
      <c r="Q680" s="223" t="s">
        <v>288</v>
      </c>
      <c r="R680" s="893">
        <v>52</v>
      </c>
      <c r="S680" s="692"/>
      <c r="T680" s="692"/>
      <c r="U680" s="966"/>
      <c r="V680" s="692"/>
      <c r="W680" s="966"/>
      <c r="X680" s="692"/>
      <c r="Y680" s="692"/>
    </row>
    <row r="681" spans="2:25" ht="25.5" hidden="1" customHeight="1" x14ac:dyDescent="0.25">
      <c r="B681" s="454" t="s">
        <v>105</v>
      </c>
      <c r="C681" s="454" t="s">
        <v>116</v>
      </c>
      <c r="D681" s="463"/>
      <c r="E681" s="97" t="s">
        <v>6</v>
      </c>
      <c r="F681" s="204"/>
      <c r="G681" s="204"/>
      <c r="H681" s="9" t="s">
        <v>106</v>
      </c>
      <c r="I681" s="13" t="s">
        <v>87</v>
      </c>
      <c r="J681" s="835" t="s">
        <v>146</v>
      </c>
      <c r="K681" s="836" t="s">
        <v>324</v>
      </c>
      <c r="L681" s="837"/>
      <c r="M681" s="838"/>
      <c r="N681" s="838"/>
      <c r="O681" s="839"/>
      <c r="P681" s="839"/>
      <c r="Q681" s="916" t="s">
        <v>334</v>
      </c>
      <c r="R681" s="141">
        <v>51</v>
      </c>
      <c r="S681" s="863">
        <f t="shared" ref="S681:Y681" si="154">SUM(S682:S688)</f>
        <v>100000</v>
      </c>
      <c r="T681" s="863">
        <f>SUM(T682:T688)</f>
        <v>162010</v>
      </c>
      <c r="U681" s="1052">
        <f t="shared" si="154"/>
        <v>0</v>
      </c>
      <c r="V681" s="863">
        <f t="shared" si="154"/>
        <v>0</v>
      </c>
      <c r="W681" s="1052">
        <f t="shared" si="154"/>
        <v>0</v>
      </c>
      <c r="X681" s="863">
        <f t="shared" si="154"/>
        <v>0</v>
      </c>
      <c r="Y681" s="863">
        <f t="shared" si="154"/>
        <v>0</v>
      </c>
    </row>
    <row r="682" spans="2:25" ht="15" hidden="1" customHeight="1" x14ac:dyDescent="0.25">
      <c r="B682" s="454" t="s">
        <v>105</v>
      </c>
      <c r="C682" s="454" t="s">
        <v>116</v>
      </c>
      <c r="D682" s="463"/>
      <c r="E682" s="97" t="s">
        <v>6</v>
      </c>
      <c r="F682" s="204"/>
      <c r="G682" s="204"/>
      <c r="H682" s="9" t="s">
        <v>106</v>
      </c>
      <c r="I682" s="13" t="s">
        <v>87</v>
      </c>
      <c r="J682" s="834" t="s">
        <v>146</v>
      </c>
      <c r="K682" s="830" t="s">
        <v>324</v>
      </c>
      <c r="L682" s="248">
        <v>3</v>
      </c>
      <c r="M682" s="249">
        <v>1</v>
      </c>
      <c r="N682" s="249">
        <v>1</v>
      </c>
      <c r="O682" s="250">
        <v>1</v>
      </c>
      <c r="P682" s="830">
        <v>311</v>
      </c>
      <c r="Q682" s="223" t="s">
        <v>12</v>
      </c>
      <c r="R682" s="902">
        <v>51</v>
      </c>
      <c r="S682" s="780"/>
      <c r="T682" s="780"/>
      <c r="U682" s="1000"/>
      <c r="V682" s="806"/>
      <c r="W682" s="1000"/>
      <c r="X682" s="806"/>
      <c r="Y682" s="806"/>
    </row>
    <row r="683" spans="2:25" ht="15" hidden="1" customHeight="1" x14ac:dyDescent="0.25">
      <c r="B683" s="454" t="s">
        <v>105</v>
      </c>
      <c r="C683" s="454" t="s">
        <v>116</v>
      </c>
      <c r="D683" s="463"/>
      <c r="E683" s="97" t="s">
        <v>6</v>
      </c>
      <c r="F683" s="204"/>
      <c r="G683" s="204"/>
      <c r="H683" s="9" t="s">
        <v>106</v>
      </c>
      <c r="I683" s="13" t="s">
        <v>87</v>
      </c>
      <c r="J683" s="834" t="s">
        <v>146</v>
      </c>
      <c r="K683" s="248" t="s">
        <v>324</v>
      </c>
      <c r="L683" s="248">
        <v>3</v>
      </c>
      <c r="M683" s="249">
        <v>1</v>
      </c>
      <c r="N683" s="249">
        <v>3</v>
      </c>
      <c r="O683" s="250">
        <v>2</v>
      </c>
      <c r="P683" s="250">
        <v>313</v>
      </c>
      <c r="Q683" s="223" t="s">
        <v>15</v>
      </c>
      <c r="R683" s="902">
        <v>51</v>
      </c>
      <c r="S683" s="780"/>
      <c r="T683" s="780"/>
      <c r="U683" s="1000"/>
      <c r="V683" s="806"/>
      <c r="W683" s="1000"/>
      <c r="X683" s="806"/>
      <c r="Y683" s="806"/>
    </row>
    <row r="684" spans="2:25" ht="15" hidden="1" customHeight="1" x14ac:dyDescent="0.25">
      <c r="B684" s="454" t="s">
        <v>105</v>
      </c>
      <c r="C684" s="454" t="s">
        <v>116</v>
      </c>
      <c r="D684" s="463"/>
      <c r="E684" s="97" t="s">
        <v>6</v>
      </c>
      <c r="F684" s="204"/>
      <c r="G684" s="204"/>
      <c r="H684" s="9" t="s">
        <v>106</v>
      </c>
      <c r="I684" s="13" t="s">
        <v>87</v>
      </c>
      <c r="J684" s="834" t="s">
        <v>146</v>
      </c>
      <c r="K684" s="248" t="s">
        <v>324</v>
      </c>
      <c r="L684" s="248">
        <v>3</v>
      </c>
      <c r="M684" s="249">
        <v>1</v>
      </c>
      <c r="N684" s="249">
        <v>3</v>
      </c>
      <c r="O684" s="250">
        <v>3</v>
      </c>
      <c r="P684" s="250">
        <v>313</v>
      </c>
      <c r="Q684" s="223" t="s">
        <v>325</v>
      </c>
      <c r="R684" s="902">
        <v>51</v>
      </c>
      <c r="S684" s="780"/>
      <c r="T684" s="780"/>
      <c r="U684" s="1000"/>
      <c r="V684" s="806"/>
      <c r="W684" s="1000"/>
      <c r="X684" s="806"/>
      <c r="Y684" s="806"/>
    </row>
    <row r="685" spans="2:25" ht="15" hidden="1" customHeight="1" x14ac:dyDescent="0.25">
      <c r="B685" s="454" t="s">
        <v>105</v>
      </c>
      <c r="C685" s="454" t="s">
        <v>116</v>
      </c>
      <c r="D685" s="463"/>
      <c r="E685" s="97" t="s">
        <v>6</v>
      </c>
      <c r="F685" s="204"/>
      <c r="G685" s="204"/>
      <c r="H685" s="9" t="s">
        <v>106</v>
      </c>
      <c r="I685" s="13" t="s">
        <v>87</v>
      </c>
      <c r="J685" s="834" t="s">
        <v>146</v>
      </c>
      <c r="K685" s="248" t="s">
        <v>324</v>
      </c>
      <c r="L685" s="248">
        <v>3</v>
      </c>
      <c r="M685" s="249">
        <v>2</v>
      </c>
      <c r="N685" s="249">
        <v>1</v>
      </c>
      <c r="O685" s="250">
        <v>1</v>
      </c>
      <c r="P685" s="250">
        <v>321</v>
      </c>
      <c r="Q685" s="223" t="s">
        <v>17</v>
      </c>
      <c r="R685" s="902">
        <v>51</v>
      </c>
      <c r="S685" s="810">
        <v>45000</v>
      </c>
      <c r="T685" s="810">
        <v>62192</v>
      </c>
      <c r="U685" s="967">
        <v>0</v>
      </c>
      <c r="V685" s="457"/>
      <c r="W685" s="967">
        <v>0</v>
      </c>
      <c r="X685" s="457"/>
      <c r="Y685" s="457"/>
    </row>
    <row r="686" spans="2:25" ht="15" hidden="1" customHeight="1" x14ac:dyDescent="0.25">
      <c r="B686" s="454" t="s">
        <v>105</v>
      </c>
      <c r="C686" s="454" t="s">
        <v>116</v>
      </c>
      <c r="D686" s="463"/>
      <c r="E686" s="97" t="s">
        <v>6</v>
      </c>
      <c r="F686" s="204"/>
      <c r="G686" s="204"/>
      <c r="H686" s="9" t="s">
        <v>106</v>
      </c>
      <c r="I686" s="13" t="s">
        <v>87</v>
      </c>
      <c r="J686" s="834" t="s">
        <v>146</v>
      </c>
      <c r="K686" s="248" t="s">
        <v>324</v>
      </c>
      <c r="L686" s="248">
        <v>3</v>
      </c>
      <c r="M686" s="249">
        <v>2</v>
      </c>
      <c r="N686" s="249">
        <v>1</v>
      </c>
      <c r="O686" s="250">
        <v>3</v>
      </c>
      <c r="P686" s="250">
        <v>321</v>
      </c>
      <c r="Q686" s="223" t="s">
        <v>326</v>
      </c>
      <c r="R686" s="902">
        <v>51</v>
      </c>
      <c r="S686" s="810">
        <v>30000</v>
      </c>
      <c r="T686" s="810">
        <v>48104</v>
      </c>
      <c r="U686" s="967">
        <v>0</v>
      </c>
      <c r="V686" s="457"/>
      <c r="W686" s="967">
        <v>0</v>
      </c>
      <c r="X686" s="457"/>
      <c r="Y686" s="457"/>
    </row>
    <row r="687" spans="2:25" ht="15" hidden="1" customHeight="1" x14ac:dyDescent="0.25">
      <c r="B687" s="454" t="s">
        <v>105</v>
      </c>
      <c r="C687" s="454" t="s">
        <v>116</v>
      </c>
      <c r="D687" s="463"/>
      <c r="E687" s="97" t="s">
        <v>6</v>
      </c>
      <c r="F687" s="204"/>
      <c r="G687" s="204"/>
      <c r="H687" s="9" t="s">
        <v>106</v>
      </c>
      <c r="I687" s="13" t="s">
        <v>87</v>
      </c>
      <c r="J687" s="834" t="s">
        <v>146</v>
      </c>
      <c r="K687" s="248" t="s">
        <v>324</v>
      </c>
      <c r="L687" s="248">
        <v>3</v>
      </c>
      <c r="M687" s="249">
        <v>2</v>
      </c>
      <c r="N687" s="249">
        <v>3</v>
      </c>
      <c r="O687" s="250">
        <v>9</v>
      </c>
      <c r="P687" s="250">
        <v>323</v>
      </c>
      <c r="Q687" s="223" t="s">
        <v>45</v>
      </c>
      <c r="R687" s="902">
        <v>51</v>
      </c>
      <c r="S687" s="810">
        <v>10000</v>
      </c>
      <c r="T687" s="810">
        <v>476</v>
      </c>
      <c r="U687" s="967">
        <v>0</v>
      </c>
      <c r="V687" s="457"/>
      <c r="W687" s="967">
        <v>0</v>
      </c>
      <c r="X687" s="457"/>
      <c r="Y687" s="457"/>
    </row>
    <row r="688" spans="2:25" ht="15" hidden="1" customHeight="1" x14ac:dyDescent="0.25">
      <c r="B688" s="454" t="s">
        <v>105</v>
      </c>
      <c r="C688" s="454" t="s">
        <v>116</v>
      </c>
      <c r="D688" s="463"/>
      <c r="E688" s="97" t="s">
        <v>6</v>
      </c>
      <c r="F688" s="204"/>
      <c r="G688" s="204"/>
      <c r="H688" s="9" t="s">
        <v>106</v>
      </c>
      <c r="I688" s="13" t="s">
        <v>87</v>
      </c>
      <c r="J688" s="834" t="s">
        <v>146</v>
      </c>
      <c r="K688" s="830" t="s">
        <v>324</v>
      </c>
      <c r="L688" s="248">
        <v>4</v>
      </c>
      <c r="M688" s="249">
        <v>2</v>
      </c>
      <c r="N688" s="249">
        <v>2</v>
      </c>
      <c r="O688" s="250">
        <v>2</v>
      </c>
      <c r="P688" s="830">
        <v>422</v>
      </c>
      <c r="Q688" s="223" t="s">
        <v>68</v>
      </c>
      <c r="R688" s="902">
        <v>51</v>
      </c>
      <c r="S688" s="810">
        <v>15000</v>
      </c>
      <c r="T688" s="810">
        <v>51238</v>
      </c>
      <c r="U688" s="967">
        <v>0</v>
      </c>
      <c r="V688" s="457"/>
      <c r="W688" s="967">
        <v>0</v>
      </c>
      <c r="X688" s="457"/>
      <c r="Y688" s="457"/>
    </row>
    <row r="689" spans="1:25" ht="15" hidden="1" customHeight="1" x14ac:dyDescent="0.25">
      <c r="B689" s="454"/>
      <c r="C689" s="454"/>
      <c r="D689" s="463"/>
      <c r="E689" s="97"/>
      <c r="F689" s="204"/>
      <c r="G689" s="204"/>
      <c r="H689" s="9"/>
      <c r="I689" s="13"/>
      <c r="J689" s="829"/>
      <c r="K689" s="831"/>
      <c r="L689" s="831"/>
      <c r="M689" s="831"/>
      <c r="N689" s="831"/>
      <c r="O689" s="831"/>
      <c r="P689" s="831"/>
      <c r="Q689" s="832"/>
      <c r="R689" s="833"/>
      <c r="S689" s="818"/>
      <c r="T689" s="818"/>
      <c r="U689" s="1040"/>
      <c r="V689" s="818"/>
      <c r="W689" s="1040"/>
      <c r="X689" s="818"/>
      <c r="Y689" s="818"/>
    </row>
    <row r="690" spans="1:25" ht="15" hidden="1" customHeight="1" x14ac:dyDescent="0.25">
      <c r="B690" s="87"/>
      <c r="C690" s="87"/>
      <c r="D690" s="87"/>
      <c r="E690" s="97"/>
      <c r="F690" s="97"/>
      <c r="G690" s="97"/>
      <c r="H690" s="99"/>
      <c r="I690" s="88"/>
      <c r="J690" s="87"/>
      <c r="K690" s="259"/>
      <c r="L690" s="259"/>
      <c r="M690" s="259"/>
      <c r="N690" s="259"/>
      <c r="O690" s="259"/>
      <c r="P690" s="259"/>
      <c r="Q690" s="260"/>
      <c r="R690" s="261"/>
    </row>
    <row r="691" spans="1:25" ht="15" hidden="1" customHeight="1" x14ac:dyDescent="0.25">
      <c r="B691" s="900" t="s">
        <v>105</v>
      </c>
      <c r="C691" s="900" t="s">
        <v>150</v>
      </c>
      <c r="D691" s="173"/>
      <c r="E691" s="97" t="s">
        <v>6</v>
      </c>
      <c r="F691" s="205" t="s">
        <v>7</v>
      </c>
      <c r="G691" s="205" t="s">
        <v>8</v>
      </c>
      <c r="H691" s="99"/>
      <c r="I691" s="263"/>
      <c r="J691" s="264"/>
      <c r="K691" s="265"/>
      <c r="L691" s="266" t="s">
        <v>49</v>
      </c>
      <c r="M691" s="265"/>
      <c r="N691" s="265"/>
      <c r="O691" s="265"/>
      <c r="P691" s="265"/>
      <c r="Q691" s="267" t="s">
        <v>313</v>
      </c>
      <c r="R691" s="268"/>
      <c r="S691" s="269">
        <f>S708+S712+S714+S716+S718+S752+S760+S763+S769+S772+S775+S778+S784+S788+S793+S796+S798+S803+S805+S808+S814+S820+S825+S833+S836+S840+S845+S860+S864+S875+S880+S883+S900+S917+S926+S930+S932+S935+S938+S943+S948+S952+S956+S710+S767+S801+S781+S855</f>
        <v>216708105</v>
      </c>
      <c r="T691" s="269">
        <f t="shared" ref="T691:Y691" si="155">T708+T712+T714+T716+T718+T752+T760+T763+T769+T772+T775+T778+T784+T788+T793+T796+T798+T803+T805+T808+T814+T820+T825+T833+T836+T840+T845+T860+T864+T875+T880+T883+T900+T917+T926+T930+T932+T935+T938+T943+T948+T952+T956+T710+T767+T801+T781+T855</f>
        <v>130207915.46000001</v>
      </c>
      <c r="U691" s="1053">
        <f t="shared" si="155"/>
        <v>217478864</v>
      </c>
      <c r="V691" s="269">
        <f t="shared" si="155"/>
        <v>235949940</v>
      </c>
      <c r="W691" s="1053">
        <f t="shared" si="155"/>
        <v>205754805</v>
      </c>
      <c r="X691" s="269">
        <f t="shared" si="155"/>
        <v>206924805</v>
      </c>
      <c r="Y691" s="269">
        <f t="shared" si="155"/>
        <v>210640447</v>
      </c>
    </row>
    <row r="692" spans="1:25" ht="22.5" hidden="1" customHeight="1" x14ac:dyDescent="0.25">
      <c r="B692" s="198"/>
      <c r="C692" s="198" t="s">
        <v>150</v>
      </c>
      <c r="D692" s="181"/>
      <c r="E692" s="97" t="s">
        <v>6</v>
      </c>
      <c r="F692" s="97" t="s">
        <v>7</v>
      </c>
      <c r="G692" s="97" t="s">
        <v>8</v>
      </c>
      <c r="H692" s="99"/>
      <c r="I692" s="263"/>
      <c r="J692" s="270"/>
      <c r="K692" s="271"/>
      <c r="L692" s="272" t="s">
        <v>49</v>
      </c>
      <c r="M692" s="271"/>
      <c r="N692" s="271"/>
      <c r="O692" s="271"/>
      <c r="P692" s="271"/>
      <c r="Q692" s="104" t="s">
        <v>93</v>
      </c>
      <c r="R692" s="434">
        <v>11</v>
      </c>
      <c r="S692" s="269">
        <f t="shared" ref="S692:Y692" si="156">S708+S716+S718+S763+S775+S778+S784+S788+S793+S798+S805+S808+S825+S833+S836+S840+S845+S860+S864+S948+S952+S956</f>
        <v>145480000</v>
      </c>
      <c r="T692" s="269">
        <f t="shared" si="156"/>
        <v>104992068</v>
      </c>
      <c r="U692" s="1053">
        <f t="shared" si="156"/>
        <v>149700000</v>
      </c>
      <c r="V692" s="269">
        <f t="shared" si="156"/>
        <v>159972000</v>
      </c>
      <c r="W692" s="1053">
        <f t="shared" si="156"/>
        <v>154700000</v>
      </c>
      <c r="X692" s="269">
        <f t="shared" si="156"/>
        <v>161570000</v>
      </c>
      <c r="Y692" s="269">
        <f t="shared" si="156"/>
        <v>162872000</v>
      </c>
    </row>
    <row r="693" spans="1:25" ht="22.5" hidden="1" customHeight="1" x14ac:dyDescent="0.25">
      <c r="B693" s="198"/>
      <c r="C693" s="198" t="s">
        <v>150</v>
      </c>
      <c r="D693" s="181"/>
      <c r="E693" s="97" t="s">
        <v>6</v>
      </c>
      <c r="F693" s="97" t="s">
        <v>7</v>
      </c>
      <c r="G693" s="97" t="s">
        <v>8</v>
      </c>
      <c r="H693" s="99"/>
      <c r="I693" s="263"/>
      <c r="J693" s="270"/>
      <c r="K693" s="271"/>
      <c r="L693" s="272" t="s">
        <v>49</v>
      </c>
      <c r="M693" s="271"/>
      <c r="N693" s="271"/>
      <c r="O693" s="271"/>
      <c r="P693" s="273"/>
      <c r="Q693" s="108" t="s">
        <v>94</v>
      </c>
      <c r="R693" s="139">
        <v>12</v>
      </c>
      <c r="S693" s="269">
        <f t="shared" ref="S693:Y693" si="157">S875+S932+S938</f>
        <v>1683335</v>
      </c>
      <c r="T693" s="269">
        <f t="shared" si="157"/>
        <v>0</v>
      </c>
      <c r="U693" s="1053">
        <f t="shared" si="157"/>
        <v>2997264</v>
      </c>
      <c r="V693" s="269">
        <f t="shared" si="157"/>
        <v>2298083</v>
      </c>
      <c r="W693" s="1053">
        <f t="shared" si="157"/>
        <v>676875</v>
      </c>
      <c r="X693" s="269">
        <f t="shared" si="157"/>
        <v>676875</v>
      </c>
      <c r="Y693" s="269">
        <f t="shared" si="157"/>
        <v>2425266</v>
      </c>
    </row>
    <row r="694" spans="1:25" s="559" customFormat="1" ht="15" hidden="1" customHeight="1" x14ac:dyDescent="0.25">
      <c r="A694"/>
      <c r="B694" s="198"/>
      <c r="C694" s="198" t="s">
        <v>150</v>
      </c>
      <c r="D694" s="181"/>
      <c r="E694" s="97" t="s">
        <v>6</v>
      </c>
      <c r="F694" s="97" t="s">
        <v>7</v>
      </c>
      <c r="G694" s="97" t="s">
        <v>8</v>
      </c>
      <c r="H694" s="99"/>
      <c r="I694" s="263"/>
      <c r="J694" s="270"/>
      <c r="K694" s="271"/>
      <c r="L694" s="272" t="s">
        <v>49</v>
      </c>
      <c r="M694" s="271"/>
      <c r="N694" s="271"/>
      <c r="O694" s="271"/>
      <c r="P694" s="273"/>
      <c r="Q694" s="108" t="s">
        <v>95</v>
      </c>
      <c r="R694" s="120">
        <v>13</v>
      </c>
      <c r="S694" s="269">
        <f t="shared" ref="S694:Y694" si="158">S883</f>
        <v>1600000</v>
      </c>
      <c r="T694" s="269">
        <f t="shared" si="158"/>
        <v>633872</v>
      </c>
      <c r="U694" s="1053">
        <f t="shared" si="158"/>
        <v>0</v>
      </c>
      <c r="V694" s="269">
        <f t="shared" si="158"/>
        <v>2500000</v>
      </c>
      <c r="W694" s="1053">
        <f t="shared" si="158"/>
        <v>0</v>
      </c>
      <c r="X694" s="269">
        <f t="shared" si="158"/>
        <v>0</v>
      </c>
      <c r="Y694" s="269">
        <f t="shared" si="158"/>
        <v>0</v>
      </c>
    </row>
    <row r="695" spans="1:25" s="559" customFormat="1" ht="15" hidden="1" customHeight="1" x14ac:dyDescent="0.25">
      <c r="A695"/>
      <c r="B695" s="198"/>
      <c r="C695" s="560" t="s">
        <v>150</v>
      </c>
      <c r="D695" s="181"/>
      <c r="E695" s="97"/>
      <c r="F695" s="97"/>
      <c r="G695" s="97"/>
      <c r="H695" s="99"/>
      <c r="I695" s="263"/>
      <c r="J695" s="270"/>
      <c r="K695" s="271"/>
      <c r="L695" s="272" t="s">
        <v>49</v>
      </c>
      <c r="M695" s="271"/>
      <c r="N695" s="271"/>
      <c r="O695" s="271"/>
      <c r="P695" s="273"/>
      <c r="Q695" s="108" t="s">
        <v>337</v>
      </c>
      <c r="R695" s="861">
        <v>31</v>
      </c>
      <c r="S695" s="269">
        <f t="shared" ref="S695:Y695" si="159">S930</f>
        <v>0</v>
      </c>
      <c r="T695" s="269">
        <f t="shared" si="159"/>
        <v>236852</v>
      </c>
      <c r="U695" s="1053">
        <f t="shared" si="159"/>
        <v>0</v>
      </c>
      <c r="V695" s="269">
        <f t="shared" si="159"/>
        <v>0</v>
      </c>
      <c r="W695" s="1053">
        <f t="shared" si="159"/>
        <v>0</v>
      </c>
      <c r="X695" s="269">
        <f t="shared" si="159"/>
        <v>0</v>
      </c>
      <c r="Y695" s="269">
        <f t="shared" si="159"/>
        <v>0</v>
      </c>
    </row>
    <row r="696" spans="1:25" ht="22.5" hidden="1" customHeight="1" x14ac:dyDescent="0.25">
      <c r="B696" s="198"/>
      <c r="C696" s="198" t="s">
        <v>150</v>
      </c>
      <c r="D696" s="181"/>
      <c r="E696" s="97" t="s">
        <v>6</v>
      </c>
      <c r="F696" s="97" t="s">
        <v>7</v>
      </c>
      <c r="G696" s="97" t="s">
        <v>8</v>
      </c>
      <c r="H696" s="99"/>
      <c r="I696" s="263"/>
      <c r="J696" s="137"/>
      <c r="K696" s="101"/>
      <c r="L696" s="272" t="s">
        <v>49</v>
      </c>
      <c r="M696" s="103"/>
      <c r="N696" s="103"/>
      <c r="O696" s="103"/>
      <c r="P696" s="103"/>
      <c r="Q696" s="138" t="s">
        <v>99</v>
      </c>
      <c r="R696" s="140">
        <v>43</v>
      </c>
      <c r="S696" s="269">
        <f>S710+S767+S801+S917+S926+S781+S855</f>
        <v>43400000</v>
      </c>
      <c r="T696" s="269">
        <f t="shared" ref="T696:Y696" si="160">T710+T767+T801+T917+T926+T781+T855</f>
        <v>18677087.460000001</v>
      </c>
      <c r="U696" s="1053">
        <f t="shared" si="160"/>
        <v>40500000</v>
      </c>
      <c r="V696" s="269">
        <f t="shared" si="160"/>
        <v>45500000</v>
      </c>
      <c r="W696" s="1053">
        <f t="shared" si="160"/>
        <v>40500000</v>
      </c>
      <c r="X696" s="269">
        <f t="shared" si="160"/>
        <v>35600000</v>
      </c>
      <c r="Y696" s="269">
        <f t="shared" si="160"/>
        <v>30600000</v>
      </c>
    </row>
    <row r="697" spans="1:25" ht="22.5" hidden="1" customHeight="1" x14ac:dyDescent="0.25">
      <c r="B697" s="198"/>
      <c r="C697" s="198" t="s">
        <v>150</v>
      </c>
      <c r="D697" s="181"/>
      <c r="E697" s="97" t="s">
        <v>6</v>
      </c>
      <c r="F697" s="97" t="s">
        <v>7</v>
      </c>
      <c r="G697" s="97" t="s">
        <v>8</v>
      </c>
      <c r="H697" s="99"/>
      <c r="I697" s="263"/>
      <c r="J697" s="270"/>
      <c r="K697" s="271"/>
      <c r="L697" s="272" t="s">
        <v>49</v>
      </c>
      <c r="M697" s="271"/>
      <c r="N697" s="271"/>
      <c r="O697" s="271"/>
      <c r="P697" s="273"/>
      <c r="Q697" s="108" t="s">
        <v>100</v>
      </c>
      <c r="R697" s="141">
        <v>51</v>
      </c>
      <c r="S697" s="269">
        <f t="shared" ref="S697:Y697" si="161">S880</f>
        <v>0</v>
      </c>
      <c r="T697" s="269">
        <f t="shared" si="161"/>
        <v>0</v>
      </c>
      <c r="U697" s="1053">
        <f t="shared" si="161"/>
        <v>0</v>
      </c>
      <c r="V697" s="269">
        <f t="shared" si="161"/>
        <v>0</v>
      </c>
      <c r="W697" s="1053">
        <f t="shared" si="161"/>
        <v>0</v>
      </c>
      <c r="X697" s="269">
        <f t="shared" si="161"/>
        <v>0</v>
      </c>
      <c r="Y697" s="269">
        <f t="shared" si="161"/>
        <v>0</v>
      </c>
    </row>
    <row r="698" spans="1:25" ht="22.5" hidden="1" customHeight="1" x14ac:dyDescent="0.25">
      <c r="B698" s="198"/>
      <c r="C698" s="198" t="s">
        <v>150</v>
      </c>
      <c r="D698" s="181"/>
      <c r="E698" s="97" t="s">
        <v>6</v>
      </c>
      <c r="F698" s="97" t="s">
        <v>7</v>
      </c>
      <c r="G698" s="97" t="s">
        <v>8</v>
      </c>
      <c r="H698" s="99"/>
      <c r="I698" s="263"/>
      <c r="J698" s="270"/>
      <c r="K698" s="271"/>
      <c r="L698" s="272" t="s">
        <v>49</v>
      </c>
      <c r="M698" s="271"/>
      <c r="N698" s="271"/>
      <c r="O698" s="271"/>
      <c r="P698" s="273"/>
      <c r="Q698" s="108" t="s">
        <v>101</v>
      </c>
      <c r="R698" s="142">
        <v>52</v>
      </c>
      <c r="S698" s="269">
        <f t="shared" ref="S698:Y698" si="162">S712+S752+S769+S796+S803+S814</f>
        <v>1900000</v>
      </c>
      <c r="T698" s="269">
        <f t="shared" si="162"/>
        <v>1547257</v>
      </c>
      <c r="U698" s="1053">
        <f t="shared" si="162"/>
        <v>1520000</v>
      </c>
      <c r="V698" s="269">
        <f t="shared" si="162"/>
        <v>820000</v>
      </c>
      <c r="W698" s="1053">
        <f t="shared" si="162"/>
        <v>1700000</v>
      </c>
      <c r="X698" s="269">
        <f t="shared" si="162"/>
        <v>1000000</v>
      </c>
      <c r="Y698" s="269">
        <f t="shared" si="162"/>
        <v>1000000</v>
      </c>
    </row>
    <row r="699" spans="1:25" ht="22.5" hidden="1" customHeight="1" x14ac:dyDescent="0.25">
      <c r="B699" s="198"/>
      <c r="C699" s="198" t="s">
        <v>150</v>
      </c>
      <c r="D699" s="181"/>
      <c r="E699" s="97" t="s">
        <v>6</v>
      </c>
      <c r="F699" s="97" t="s">
        <v>7</v>
      </c>
      <c r="G699" s="97" t="s">
        <v>8</v>
      </c>
      <c r="H699" s="99"/>
      <c r="I699" s="263"/>
      <c r="J699" s="270"/>
      <c r="K699" s="271"/>
      <c r="L699" s="272" t="s">
        <v>49</v>
      </c>
      <c r="M699" s="271"/>
      <c r="N699" s="271"/>
      <c r="O699" s="271"/>
      <c r="P699" s="273"/>
      <c r="Q699" s="108" t="s">
        <v>338</v>
      </c>
      <c r="R699" s="862">
        <v>561</v>
      </c>
      <c r="S699" s="269">
        <f>S935</f>
        <v>3176770</v>
      </c>
      <c r="T699" s="269">
        <f t="shared" ref="T699:Y699" si="163">T935</f>
        <v>0</v>
      </c>
      <c r="U699" s="1053">
        <f t="shared" si="163"/>
        <v>8694230</v>
      </c>
      <c r="V699" s="269">
        <f t="shared" si="163"/>
        <v>6085961</v>
      </c>
      <c r="W699" s="1053">
        <f t="shared" si="163"/>
        <v>737500</v>
      </c>
      <c r="X699" s="269">
        <f t="shared" si="163"/>
        <v>737500</v>
      </c>
      <c r="Y699" s="269">
        <f t="shared" si="163"/>
        <v>688177</v>
      </c>
    </row>
    <row r="700" spans="1:25" ht="22.5" hidden="1" customHeight="1" x14ac:dyDescent="0.25">
      <c r="B700" s="198"/>
      <c r="C700" s="198" t="s">
        <v>150</v>
      </c>
      <c r="D700" s="181"/>
      <c r="E700" s="97" t="s">
        <v>6</v>
      </c>
      <c r="F700" s="97" t="s">
        <v>7</v>
      </c>
      <c r="G700" s="97" t="s">
        <v>8</v>
      </c>
      <c r="H700" s="99"/>
      <c r="I700" s="263"/>
      <c r="J700" s="270"/>
      <c r="K700" s="271"/>
      <c r="L700" s="272" t="s">
        <v>49</v>
      </c>
      <c r="M700" s="271"/>
      <c r="N700" s="271"/>
      <c r="O700" s="271"/>
      <c r="P700" s="273"/>
      <c r="Q700" s="108" t="s">
        <v>304</v>
      </c>
      <c r="R700" s="797">
        <v>563</v>
      </c>
      <c r="S700" s="269">
        <f t="shared" ref="S700:Y700" si="164">S943</f>
        <v>6868000</v>
      </c>
      <c r="T700" s="269">
        <f t="shared" si="164"/>
        <v>0</v>
      </c>
      <c r="U700" s="1053">
        <f t="shared" si="164"/>
        <v>13967370</v>
      </c>
      <c r="V700" s="269">
        <f t="shared" si="164"/>
        <v>11173896</v>
      </c>
      <c r="W700" s="1053">
        <f t="shared" si="164"/>
        <v>7340430</v>
      </c>
      <c r="X700" s="269">
        <f t="shared" si="164"/>
        <v>7340430</v>
      </c>
      <c r="Y700" s="269">
        <f t="shared" si="164"/>
        <v>13055004</v>
      </c>
    </row>
    <row r="701" spans="1:25" ht="22.5" hidden="1" customHeight="1" x14ac:dyDescent="0.25">
      <c r="B701" s="198"/>
      <c r="C701" s="198" t="s">
        <v>150</v>
      </c>
      <c r="D701" s="181"/>
      <c r="E701" s="97" t="s">
        <v>6</v>
      </c>
      <c r="F701" s="97" t="s">
        <v>7</v>
      </c>
      <c r="G701" s="97" t="s">
        <v>8</v>
      </c>
      <c r="H701" s="99"/>
      <c r="I701" s="263"/>
      <c r="J701" s="270"/>
      <c r="K701" s="271"/>
      <c r="L701" s="272" t="s">
        <v>49</v>
      </c>
      <c r="M701" s="271"/>
      <c r="N701" s="271"/>
      <c r="O701" s="271"/>
      <c r="P701" s="273"/>
      <c r="Q701" s="108" t="s">
        <v>102</v>
      </c>
      <c r="R701" s="274">
        <v>61</v>
      </c>
      <c r="S701" s="269">
        <f>S714+S760+S772+S820</f>
        <v>100000</v>
      </c>
      <c r="T701" s="269">
        <f t="shared" ref="T701:Y701" si="165">T714+T760+T772+T820</f>
        <v>0</v>
      </c>
      <c r="U701" s="1053">
        <f t="shared" si="165"/>
        <v>100000</v>
      </c>
      <c r="V701" s="269">
        <f t="shared" si="165"/>
        <v>100000</v>
      </c>
      <c r="W701" s="1053">
        <f t="shared" si="165"/>
        <v>100000</v>
      </c>
      <c r="X701" s="269">
        <f t="shared" si="165"/>
        <v>0</v>
      </c>
      <c r="Y701" s="269">
        <f t="shared" si="165"/>
        <v>0</v>
      </c>
    </row>
    <row r="702" spans="1:25" ht="22.5" hidden="1" customHeight="1" x14ac:dyDescent="0.25">
      <c r="B702" s="198"/>
      <c r="C702" s="198" t="s">
        <v>150</v>
      </c>
      <c r="D702" s="181"/>
      <c r="E702" s="97" t="s">
        <v>6</v>
      </c>
      <c r="F702" s="97" t="s">
        <v>7</v>
      </c>
      <c r="G702" s="97" t="s">
        <v>8</v>
      </c>
      <c r="H702" s="99"/>
      <c r="I702" s="263"/>
      <c r="J702" s="270"/>
      <c r="K702" s="271"/>
      <c r="L702" s="272" t="s">
        <v>49</v>
      </c>
      <c r="M702" s="271"/>
      <c r="N702" s="271"/>
      <c r="O702" s="271"/>
      <c r="P702" s="273"/>
      <c r="Q702" s="108" t="s">
        <v>96</v>
      </c>
      <c r="R702" s="143">
        <v>83</v>
      </c>
      <c r="S702" s="269">
        <f>S900</f>
        <v>12500000</v>
      </c>
      <c r="T702" s="269">
        <f t="shared" ref="T702:Y702" si="166">T900</f>
        <v>4120779</v>
      </c>
      <c r="U702" s="1053">
        <f t="shared" si="166"/>
        <v>0</v>
      </c>
      <c r="V702" s="269">
        <f t="shared" si="166"/>
        <v>7500000</v>
      </c>
      <c r="W702" s="1053">
        <f t="shared" si="166"/>
        <v>0</v>
      </c>
      <c r="X702" s="269">
        <f t="shared" si="166"/>
        <v>0</v>
      </c>
      <c r="Y702" s="269">
        <f t="shared" si="166"/>
        <v>0</v>
      </c>
    </row>
    <row r="703" spans="1:25" ht="22.5" hidden="1" customHeight="1" x14ac:dyDescent="0.25">
      <c r="B703" s="198"/>
      <c r="C703" s="198" t="s">
        <v>150</v>
      </c>
      <c r="D703" s="181"/>
      <c r="E703" s="97" t="s">
        <v>6</v>
      </c>
      <c r="F703" s="205" t="s">
        <v>7</v>
      </c>
      <c r="G703" s="205" t="s">
        <v>8</v>
      </c>
      <c r="H703" s="99"/>
      <c r="I703" s="263"/>
      <c r="J703" s="270"/>
      <c r="K703" s="271"/>
      <c r="L703" s="272" t="s">
        <v>49</v>
      </c>
      <c r="M703" s="271"/>
      <c r="N703" s="271"/>
      <c r="O703" s="271"/>
      <c r="P703" s="271"/>
      <c r="Q703" s="275" t="s">
        <v>151</v>
      </c>
      <c r="R703" s="435"/>
      <c r="S703" s="190">
        <f t="shared" ref="S703:Y703" si="167">S692+S693+S694+S702</f>
        <v>161263335</v>
      </c>
      <c r="T703" s="190">
        <f t="shared" si="167"/>
        <v>109746719</v>
      </c>
      <c r="U703" s="1054">
        <f t="shared" si="167"/>
        <v>152697264</v>
      </c>
      <c r="V703" s="190">
        <f t="shared" si="167"/>
        <v>172270083</v>
      </c>
      <c r="W703" s="1054">
        <f t="shared" si="167"/>
        <v>155376875</v>
      </c>
      <c r="X703" s="190">
        <f t="shared" si="167"/>
        <v>162246875</v>
      </c>
      <c r="Y703" s="190">
        <f t="shared" si="167"/>
        <v>165297266</v>
      </c>
    </row>
    <row r="704" spans="1:25" ht="22.5" hidden="1" customHeight="1" x14ac:dyDescent="0.25">
      <c r="B704" s="198"/>
      <c r="C704" s="198" t="s">
        <v>150</v>
      </c>
      <c r="D704" s="181"/>
      <c r="E704" s="97" t="s">
        <v>6</v>
      </c>
      <c r="F704" s="205" t="s">
        <v>7</v>
      </c>
      <c r="G704" s="205" t="s">
        <v>8</v>
      </c>
      <c r="H704" s="99"/>
      <c r="I704" s="263"/>
      <c r="J704" s="270"/>
      <c r="K704" s="271"/>
      <c r="L704" s="272" t="s">
        <v>98</v>
      </c>
      <c r="M704" s="271"/>
      <c r="N704" s="271"/>
      <c r="O704" s="271"/>
      <c r="P704" s="271"/>
      <c r="Q704" s="155" t="s">
        <v>314</v>
      </c>
      <c r="R704" s="276"/>
      <c r="S704" s="194">
        <v>161263335</v>
      </c>
      <c r="T704" s="194"/>
      <c r="U704" s="1055">
        <v>152697264</v>
      </c>
      <c r="V704" s="194"/>
      <c r="W704" s="1055">
        <v>155376875</v>
      </c>
      <c r="X704" s="194"/>
      <c r="Y704" s="194"/>
    </row>
    <row r="705" spans="1:25" ht="15" hidden="1" customHeight="1" x14ac:dyDescent="0.25">
      <c r="B705" s="198"/>
      <c r="C705" s="198" t="s">
        <v>150</v>
      </c>
      <c r="D705" s="181"/>
      <c r="E705" s="97" t="s">
        <v>6</v>
      </c>
      <c r="F705" s="205" t="s">
        <v>7</v>
      </c>
      <c r="G705" s="205" t="s">
        <v>8</v>
      </c>
      <c r="H705" s="99"/>
      <c r="I705" s="263"/>
      <c r="J705" s="270"/>
      <c r="K705" s="271"/>
      <c r="L705" s="272" t="s">
        <v>98</v>
      </c>
      <c r="M705" s="271"/>
      <c r="N705" s="271"/>
      <c r="O705" s="271"/>
      <c r="P705" s="271"/>
      <c r="Q705" s="157" t="s">
        <v>315</v>
      </c>
      <c r="R705" s="277"/>
      <c r="S705" s="779">
        <f t="shared" ref="S705" si="168">S704-S703</f>
        <v>0</v>
      </c>
      <c r="T705" s="779">
        <f t="shared" ref="T705:Y705" si="169">T704-T703</f>
        <v>-109746719</v>
      </c>
      <c r="U705" s="1015">
        <f t="shared" si="169"/>
        <v>0</v>
      </c>
      <c r="V705" s="779">
        <f t="shared" si="169"/>
        <v>-172270083</v>
      </c>
      <c r="W705" s="1015">
        <f t="shared" si="169"/>
        <v>0</v>
      </c>
      <c r="X705" s="779">
        <f t="shared" si="169"/>
        <v>-162246875</v>
      </c>
      <c r="Y705" s="779">
        <f t="shared" si="169"/>
        <v>-165297266</v>
      </c>
    </row>
    <row r="706" spans="1:25" ht="22.5" hidden="1" customHeight="1" x14ac:dyDescent="0.25">
      <c r="B706" s="198"/>
      <c r="C706" s="198" t="s">
        <v>150</v>
      </c>
      <c r="D706" s="181"/>
      <c r="E706" s="97" t="s">
        <v>6</v>
      </c>
      <c r="F706" s="205" t="s">
        <v>7</v>
      </c>
      <c r="G706" s="205" t="s">
        <v>8</v>
      </c>
      <c r="H706" s="99"/>
      <c r="I706" s="263"/>
      <c r="J706" s="270"/>
      <c r="K706" s="271"/>
      <c r="L706" s="272" t="s">
        <v>49</v>
      </c>
      <c r="M706" s="271"/>
      <c r="N706" s="271"/>
      <c r="O706" s="271"/>
      <c r="P706" s="271"/>
      <c r="Q706" s="275" t="s">
        <v>333</v>
      </c>
      <c r="R706" s="435"/>
      <c r="S706" s="190">
        <f t="shared" ref="S706" si="170">S697+S698+S701+S696+S695+S699+S700</f>
        <v>55444770</v>
      </c>
      <c r="T706" s="190">
        <f t="shared" ref="T706:Y706" si="171">T697+T698+T701+T696+T695+T699+T700</f>
        <v>20461196.460000001</v>
      </c>
      <c r="U706" s="1054">
        <f t="shared" si="171"/>
        <v>64781600</v>
      </c>
      <c r="V706" s="190">
        <f t="shared" si="171"/>
        <v>63679857</v>
      </c>
      <c r="W706" s="1054">
        <f t="shared" si="171"/>
        <v>50377930</v>
      </c>
      <c r="X706" s="190">
        <f t="shared" si="171"/>
        <v>44677930</v>
      </c>
      <c r="Y706" s="190">
        <f t="shared" si="171"/>
        <v>45343181</v>
      </c>
    </row>
    <row r="707" spans="1:25" ht="22.5" hidden="1" customHeight="1" x14ac:dyDescent="0.25">
      <c r="B707" s="198"/>
      <c r="C707" s="198" t="s">
        <v>150</v>
      </c>
      <c r="D707" s="181"/>
      <c r="E707" s="97" t="s">
        <v>6</v>
      </c>
      <c r="F707" s="205" t="s">
        <v>7</v>
      </c>
      <c r="G707" s="205" t="s">
        <v>8</v>
      </c>
      <c r="H707" s="99"/>
      <c r="I707" s="263"/>
      <c r="J707" s="270"/>
      <c r="K707" s="271"/>
      <c r="L707" s="272" t="s">
        <v>49</v>
      </c>
      <c r="M707" s="271"/>
      <c r="N707" s="271"/>
      <c r="O707" s="271"/>
      <c r="P707" s="271"/>
      <c r="Q707" s="278" t="s">
        <v>316</v>
      </c>
      <c r="R707" s="277"/>
      <c r="S707" s="269">
        <f t="shared" ref="S707" si="172">S703+S706</f>
        <v>216708105</v>
      </c>
      <c r="T707" s="269">
        <f t="shared" ref="T707:Y707" si="173">T703+T706</f>
        <v>130207915.46000001</v>
      </c>
      <c r="U707" s="1053">
        <f t="shared" si="173"/>
        <v>217478864</v>
      </c>
      <c r="V707" s="269">
        <f t="shared" si="173"/>
        <v>235949940</v>
      </c>
      <c r="W707" s="1053">
        <f t="shared" si="173"/>
        <v>205754805</v>
      </c>
      <c r="X707" s="269">
        <f t="shared" si="173"/>
        <v>206924805</v>
      </c>
      <c r="Y707" s="269">
        <f t="shared" si="173"/>
        <v>210640447</v>
      </c>
    </row>
    <row r="708" spans="1:25" ht="22.5" hidden="1" customHeight="1" x14ac:dyDescent="0.25">
      <c r="A708" s="559"/>
      <c r="B708" s="262" t="s">
        <v>105</v>
      </c>
      <c r="C708" s="279" t="s">
        <v>150</v>
      </c>
      <c r="D708" s="280"/>
      <c r="E708" s="97" t="s">
        <v>6</v>
      </c>
      <c r="F708" s="97" t="s">
        <v>7</v>
      </c>
      <c r="G708" s="97" t="s">
        <v>8</v>
      </c>
      <c r="H708" s="99" t="s">
        <v>107</v>
      </c>
      <c r="I708" s="281" t="s">
        <v>152</v>
      </c>
      <c r="J708" s="282" t="s">
        <v>49</v>
      </c>
      <c r="K708" s="283" t="s">
        <v>153</v>
      </c>
      <c r="L708" s="283"/>
      <c r="M708" s="284"/>
      <c r="N708" s="284"/>
      <c r="O708" s="284"/>
      <c r="P708" s="285"/>
      <c r="Q708" s="286" t="s">
        <v>154</v>
      </c>
      <c r="R708" s="436">
        <v>11</v>
      </c>
      <c r="S708" s="236">
        <f t="shared" ref="S708:Y708" si="174">SUM(S709)</f>
        <v>0</v>
      </c>
      <c r="T708" s="236">
        <f t="shared" si="174"/>
        <v>0</v>
      </c>
      <c r="U708" s="1056">
        <f t="shared" si="174"/>
        <v>0</v>
      </c>
      <c r="V708" s="236">
        <f t="shared" si="174"/>
        <v>0</v>
      </c>
      <c r="W708" s="1056">
        <f t="shared" si="174"/>
        <v>0</v>
      </c>
      <c r="X708" s="236">
        <f t="shared" si="174"/>
        <v>0</v>
      </c>
      <c r="Y708" s="236">
        <f t="shared" si="174"/>
        <v>0</v>
      </c>
    </row>
    <row r="709" spans="1:25" ht="15" hidden="1" customHeight="1" x14ac:dyDescent="0.25">
      <c r="B709" s="262" t="s">
        <v>105</v>
      </c>
      <c r="C709" s="287" t="s">
        <v>150</v>
      </c>
      <c r="D709" s="197"/>
      <c r="E709" s="97" t="s">
        <v>6</v>
      </c>
      <c r="F709" s="288"/>
      <c r="G709" s="288"/>
      <c r="H709" s="99" t="s">
        <v>107</v>
      </c>
      <c r="I709" s="288" t="s">
        <v>152</v>
      </c>
      <c r="J709" s="289" t="s">
        <v>49</v>
      </c>
      <c r="K709" s="290" t="s">
        <v>153</v>
      </c>
      <c r="L709" s="291">
        <v>4</v>
      </c>
      <c r="M709" s="292">
        <v>3</v>
      </c>
      <c r="N709" s="292">
        <v>1</v>
      </c>
      <c r="O709" s="292">
        <v>2</v>
      </c>
      <c r="P709" s="290">
        <v>431</v>
      </c>
      <c r="Q709" s="293" t="s">
        <v>155</v>
      </c>
      <c r="R709" s="437">
        <v>11</v>
      </c>
      <c r="S709" s="810"/>
      <c r="T709" s="810">
        <v>0</v>
      </c>
      <c r="U709" s="967"/>
      <c r="V709" s="457"/>
      <c r="W709" s="967"/>
      <c r="X709" s="457"/>
      <c r="Y709" s="457"/>
    </row>
    <row r="710" spans="1:25" ht="22.5" hidden="1" customHeight="1" x14ac:dyDescent="0.25">
      <c r="B710" s="262" t="s">
        <v>105</v>
      </c>
      <c r="C710" s="279" t="s">
        <v>150</v>
      </c>
      <c r="D710" s="280"/>
      <c r="E710" s="97" t="s">
        <v>6</v>
      </c>
      <c r="F710" s="97" t="s">
        <v>7</v>
      </c>
      <c r="G710" s="97" t="s">
        <v>8</v>
      </c>
      <c r="H710" s="99" t="s">
        <v>107</v>
      </c>
      <c r="I710" s="281" t="s">
        <v>152</v>
      </c>
      <c r="J710" s="294" t="s">
        <v>49</v>
      </c>
      <c r="K710" s="295" t="s">
        <v>153</v>
      </c>
      <c r="L710" s="295"/>
      <c r="M710" s="296"/>
      <c r="N710" s="296"/>
      <c r="O710" s="296"/>
      <c r="P710" s="296"/>
      <c r="Q710" s="298" t="s">
        <v>154</v>
      </c>
      <c r="R710" s="948">
        <v>43</v>
      </c>
      <c r="S710" s="468">
        <f t="shared" ref="S710:Y710" si="175">SUM(S711)</f>
        <v>4000000</v>
      </c>
      <c r="T710" s="468">
        <f t="shared" si="175"/>
        <v>829688</v>
      </c>
      <c r="U710" s="1057">
        <f t="shared" si="175"/>
        <v>3000000</v>
      </c>
      <c r="V710" s="468">
        <f t="shared" si="175"/>
        <v>3000000</v>
      </c>
      <c r="W710" s="1057">
        <f t="shared" si="175"/>
        <v>3000000</v>
      </c>
      <c r="X710" s="468">
        <f t="shared" si="175"/>
        <v>3000000</v>
      </c>
      <c r="Y710" s="468">
        <f t="shared" si="175"/>
        <v>3000000</v>
      </c>
    </row>
    <row r="711" spans="1:25" ht="15" hidden="1" customHeight="1" x14ac:dyDescent="0.25">
      <c r="B711" s="262" t="s">
        <v>105</v>
      </c>
      <c r="C711" s="287" t="s">
        <v>150</v>
      </c>
      <c r="D711" s="197"/>
      <c r="E711" s="97" t="s">
        <v>6</v>
      </c>
      <c r="F711" s="288"/>
      <c r="G711" s="288"/>
      <c r="H711" s="99" t="s">
        <v>107</v>
      </c>
      <c r="I711" s="288" t="s">
        <v>152</v>
      </c>
      <c r="J711" s="289" t="s">
        <v>49</v>
      </c>
      <c r="K711" s="290" t="s">
        <v>153</v>
      </c>
      <c r="L711" s="291">
        <v>4</v>
      </c>
      <c r="M711" s="292">
        <v>3</v>
      </c>
      <c r="N711" s="292">
        <v>1</v>
      </c>
      <c r="O711" s="292">
        <v>2</v>
      </c>
      <c r="P711" s="290">
        <v>431</v>
      </c>
      <c r="Q711" s="293" t="s">
        <v>155</v>
      </c>
      <c r="R711" s="976">
        <v>43</v>
      </c>
      <c r="S711" s="816">
        <v>4000000</v>
      </c>
      <c r="T711" s="750">
        <v>829688</v>
      </c>
      <c r="U711" s="969">
        <v>3000000</v>
      </c>
      <c r="V711" s="750">
        <v>3000000</v>
      </c>
      <c r="W711" s="969">
        <v>3000000</v>
      </c>
      <c r="X711" s="750">
        <v>3000000</v>
      </c>
      <c r="Y711" s="750">
        <v>3000000</v>
      </c>
    </row>
    <row r="712" spans="1:25" ht="22.5" hidden="1" customHeight="1" x14ac:dyDescent="0.25">
      <c r="B712" s="262" t="s">
        <v>105</v>
      </c>
      <c r="C712" s="279" t="s">
        <v>150</v>
      </c>
      <c r="D712" s="280"/>
      <c r="E712" s="97" t="s">
        <v>6</v>
      </c>
      <c r="F712" s="97" t="s">
        <v>7</v>
      </c>
      <c r="G712" s="97" t="s">
        <v>8</v>
      </c>
      <c r="H712" s="99" t="s">
        <v>107</v>
      </c>
      <c r="I712" s="281" t="s">
        <v>152</v>
      </c>
      <c r="J712" s="294" t="s">
        <v>49</v>
      </c>
      <c r="K712" s="295" t="s">
        <v>153</v>
      </c>
      <c r="L712" s="295"/>
      <c r="M712" s="296"/>
      <c r="N712" s="296"/>
      <c r="O712" s="296"/>
      <c r="P712" s="297"/>
      <c r="Q712" s="286" t="s">
        <v>154</v>
      </c>
      <c r="R712" s="438">
        <v>52</v>
      </c>
      <c r="S712" s="468">
        <f t="shared" ref="S712:Y712" si="176">SUM(S713)</f>
        <v>0</v>
      </c>
      <c r="T712" s="468">
        <f t="shared" si="176"/>
        <v>0</v>
      </c>
      <c r="U712" s="1057">
        <f t="shared" si="176"/>
        <v>0</v>
      </c>
      <c r="V712" s="468">
        <f t="shared" si="176"/>
        <v>0</v>
      </c>
      <c r="W712" s="1057">
        <f t="shared" si="176"/>
        <v>0</v>
      </c>
      <c r="X712" s="468">
        <f t="shared" si="176"/>
        <v>0</v>
      </c>
      <c r="Y712" s="468">
        <f t="shared" si="176"/>
        <v>0</v>
      </c>
    </row>
    <row r="713" spans="1:25" ht="15" hidden="1" customHeight="1" x14ac:dyDescent="0.25">
      <c r="B713" s="262" t="s">
        <v>105</v>
      </c>
      <c r="C713" s="287" t="s">
        <v>150</v>
      </c>
      <c r="D713" s="197"/>
      <c r="E713" s="97" t="s">
        <v>6</v>
      </c>
      <c r="F713" s="288"/>
      <c r="G713" s="288"/>
      <c r="H713" s="99" t="s">
        <v>107</v>
      </c>
      <c r="I713" s="288" t="s">
        <v>152</v>
      </c>
      <c r="J713" s="289" t="s">
        <v>49</v>
      </c>
      <c r="K713" s="290" t="s">
        <v>153</v>
      </c>
      <c r="L713" s="291">
        <v>4</v>
      </c>
      <c r="M713" s="292">
        <v>3</v>
      </c>
      <c r="N713" s="292">
        <v>1</v>
      </c>
      <c r="O713" s="292">
        <v>2</v>
      </c>
      <c r="P713" s="290">
        <v>431</v>
      </c>
      <c r="Q713" s="293" t="s">
        <v>155</v>
      </c>
      <c r="R713" s="439">
        <v>52</v>
      </c>
      <c r="S713" s="810"/>
      <c r="T713" s="457"/>
      <c r="U713" s="967"/>
      <c r="V713" s="457"/>
      <c r="W713" s="967"/>
      <c r="X713" s="457"/>
      <c r="Y713" s="457"/>
    </row>
    <row r="714" spans="1:25" ht="22.5" hidden="1" customHeight="1" x14ac:dyDescent="0.25">
      <c r="B714" s="262" t="s">
        <v>105</v>
      </c>
      <c r="C714" s="279" t="s">
        <v>150</v>
      </c>
      <c r="D714" s="280"/>
      <c r="E714" s="97" t="s">
        <v>6</v>
      </c>
      <c r="F714" s="97" t="s">
        <v>7</v>
      </c>
      <c r="G714" s="97" t="s">
        <v>8</v>
      </c>
      <c r="H714" s="99" t="s">
        <v>107</v>
      </c>
      <c r="I714" s="281" t="s">
        <v>152</v>
      </c>
      <c r="J714" s="294" t="s">
        <v>49</v>
      </c>
      <c r="K714" s="295" t="s">
        <v>153</v>
      </c>
      <c r="L714" s="295"/>
      <c r="M714" s="296"/>
      <c r="N714" s="296"/>
      <c r="O714" s="296"/>
      <c r="P714" s="296"/>
      <c r="Q714" s="298" t="s">
        <v>154</v>
      </c>
      <c r="R714" s="440">
        <v>61</v>
      </c>
      <c r="S714" s="468">
        <f t="shared" ref="S714:Y714" si="177">SUM(S715)</f>
        <v>0</v>
      </c>
      <c r="T714" s="468">
        <f t="shared" si="177"/>
        <v>0</v>
      </c>
      <c r="U714" s="1057">
        <f t="shared" si="177"/>
        <v>0</v>
      </c>
      <c r="V714" s="468">
        <f t="shared" si="177"/>
        <v>0</v>
      </c>
      <c r="W714" s="1057">
        <f t="shared" si="177"/>
        <v>0</v>
      </c>
      <c r="X714" s="468">
        <f t="shared" si="177"/>
        <v>0</v>
      </c>
      <c r="Y714" s="468">
        <f t="shared" si="177"/>
        <v>0</v>
      </c>
    </row>
    <row r="715" spans="1:25" ht="15" hidden="1" customHeight="1" x14ac:dyDescent="0.25">
      <c r="B715" s="262" t="s">
        <v>105</v>
      </c>
      <c r="C715" s="287" t="s">
        <v>150</v>
      </c>
      <c r="D715" s="197"/>
      <c r="E715" s="97" t="s">
        <v>6</v>
      </c>
      <c r="F715" s="288"/>
      <c r="G715" s="288"/>
      <c r="H715" s="99" t="s">
        <v>107</v>
      </c>
      <c r="I715" s="288" t="s">
        <v>152</v>
      </c>
      <c r="J715" s="289" t="s">
        <v>49</v>
      </c>
      <c r="K715" s="290" t="s">
        <v>153</v>
      </c>
      <c r="L715" s="291">
        <v>4</v>
      </c>
      <c r="M715" s="292">
        <v>3</v>
      </c>
      <c r="N715" s="292">
        <v>1</v>
      </c>
      <c r="O715" s="292">
        <v>2</v>
      </c>
      <c r="P715" s="290">
        <v>431</v>
      </c>
      <c r="Q715" s="293" t="s">
        <v>155</v>
      </c>
      <c r="R715" s="441">
        <v>61</v>
      </c>
      <c r="S715" s="810"/>
      <c r="T715" s="457"/>
      <c r="U715" s="967"/>
      <c r="V715" s="457"/>
      <c r="W715" s="967"/>
      <c r="X715" s="457"/>
      <c r="Y715" s="457"/>
    </row>
    <row r="716" spans="1:25" ht="22.5" hidden="1" customHeight="1" x14ac:dyDescent="0.25">
      <c r="B716" s="262" t="s">
        <v>105</v>
      </c>
      <c r="C716" s="279" t="s">
        <v>150</v>
      </c>
      <c r="D716" s="173"/>
      <c r="E716" s="97" t="s">
        <v>6</v>
      </c>
      <c r="F716" s="97" t="s">
        <v>7</v>
      </c>
      <c r="G716" s="97" t="s">
        <v>8</v>
      </c>
      <c r="H716" s="99" t="s">
        <v>107</v>
      </c>
      <c r="I716" s="198" t="s">
        <v>152</v>
      </c>
      <c r="J716" s="299" t="s">
        <v>10</v>
      </c>
      <c r="K716" s="300" t="s">
        <v>156</v>
      </c>
      <c r="L716" s="300"/>
      <c r="M716" s="301"/>
      <c r="N716" s="301"/>
      <c r="O716" s="301"/>
      <c r="P716" s="302"/>
      <c r="Q716" s="303" t="s">
        <v>157</v>
      </c>
      <c r="R716" s="442">
        <v>11</v>
      </c>
      <c r="S716" s="469">
        <f t="shared" ref="S716:Y716" si="178">SUM(S717)</f>
        <v>100000</v>
      </c>
      <c r="T716" s="469">
        <f t="shared" si="178"/>
        <v>0</v>
      </c>
      <c r="U716" s="1058">
        <f t="shared" si="178"/>
        <v>10000</v>
      </c>
      <c r="V716" s="469">
        <f t="shared" si="178"/>
        <v>100000</v>
      </c>
      <c r="W716" s="1058">
        <f t="shared" si="178"/>
        <v>10000</v>
      </c>
      <c r="X716" s="469">
        <f t="shared" si="178"/>
        <v>100000</v>
      </c>
      <c r="Y716" s="469">
        <f t="shared" si="178"/>
        <v>100000</v>
      </c>
    </row>
    <row r="717" spans="1:25" ht="15" hidden="1" customHeight="1" x14ac:dyDescent="0.25">
      <c r="B717" s="262" t="s">
        <v>105</v>
      </c>
      <c r="C717" s="287" t="s">
        <v>150</v>
      </c>
      <c r="D717" s="197"/>
      <c r="E717" s="97" t="s">
        <v>6</v>
      </c>
      <c r="F717" s="205"/>
      <c r="G717" s="205"/>
      <c r="H717" s="99" t="s">
        <v>107</v>
      </c>
      <c r="I717" s="205" t="s">
        <v>152</v>
      </c>
      <c r="J717" s="289" t="s">
        <v>10</v>
      </c>
      <c r="K717" s="289" t="s">
        <v>156</v>
      </c>
      <c r="L717" s="291">
        <v>3</v>
      </c>
      <c r="M717" s="292">
        <v>1</v>
      </c>
      <c r="N717" s="292">
        <v>1</v>
      </c>
      <c r="O717" s="292">
        <v>1</v>
      </c>
      <c r="P717" s="211">
        <v>311</v>
      </c>
      <c r="Q717" s="304" t="s">
        <v>12</v>
      </c>
      <c r="R717" s="437">
        <v>11</v>
      </c>
      <c r="S717" s="810">
        <v>100000</v>
      </c>
      <c r="T717" s="457">
        <v>0</v>
      </c>
      <c r="U717" s="967">
        <v>10000</v>
      </c>
      <c r="V717" s="457">
        <v>100000</v>
      </c>
      <c r="W717" s="967">
        <v>10000</v>
      </c>
      <c r="X717" s="457">
        <v>100000</v>
      </c>
      <c r="Y717" s="457">
        <v>100000</v>
      </c>
    </row>
    <row r="718" spans="1:25" ht="25.5" hidden="1" customHeight="1" x14ac:dyDescent="0.25">
      <c r="B718" s="262" t="s">
        <v>105</v>
      </c>
      <c r="C718" s="279" t="s">
        <v>150</v>
      </c>
      <c r="D718" s="197"/>
      <c r="E718" s="97" t="s">
        <v>6</v>
      </c>
      <c r="F718" s="97" t="s">
        <v>7</v>
      </c>
      <c r="G718" s="97" t="s">
        <v>8</v>
      </c>
      <c r="H718" s="99" t="s">
        <v>107</v>
      </c>
      <c r="I718" s="198" t="s">
        <v>152</v>
      </c>
      <c r="J718" s="305" t="s">
        <v>10</v>
      </c>
      <c r="K718" s="306" t="s">
        <v>158</v>
      </c>
      <c r="L718" s="307"/>
      <c r="M718" s="308"/>
      <c r="N718" s="308"/>
      <c r="O718" s="308"/>
      <c r="P718" s="309"/>
      <c r="Q718" s="310" t="s">
        <v>159</v>
      </c>
      <c r="R718" s="443">
        <v>11</v>
      </c>
      <c r="S718" s="469">
        <f t="shared" ref="S718:Y718" si="179">SUM(S719:S751)</f>
        <v>130992500</v>
      </c>
      <c r="T718" s="469">
        <f t="shared" si="179"/>
        <v>100478321</v>
      </c>
      <c r="U718" s="1058">
        <f t="shared" si="179"/>
        <v>131843500</v>
      </c>
      <c r="V718" s="469">
        <f t="shared" si="179"/>
        <v>145330000</v>
      </c>
      <c r="W718" s="1058">
        <f t="shared" si="179"/>
        <v>131959000</v>
      </c>
      <c r="X718" s="469">
        <f t="shared" si="179"/>
        <v>146585000</v>
      </c>
      <c r="Y718" s="469">
        <f t="shared" si="179"/>
        <v>148277000</v>
      </c>
    </row>
    <row r="719" spans="1:25" ht="15" hidden="1" customHeight="1" x14ac:dyDescent="0.25">
      <c r="B719" s="262" t="s">
        <v>105</v>
      </c>
      <c r="C719" s="287" t="s">
        <v>150</v>
      </c>
      <c r="D719" s="197"/>
      <c r="E719" s="97" t="s">
        <v>6</v>
      </c>
      <c r="F719" s="205"/>
      <c r="G719" s="205"/>
      <c r="H719" s="99" t="s">
        <v>107</v>
      </c>
      <c r="I719" s="205" t="s">
        <v>152</v>
      </c>
      <c r="J719" s="311" t="s">
        <v>10</v>
      </c>
      <c r="K719" s="312" t="s">
        <v>158</v>
      </c>
      <c r="L719" s="313">
        <v>3</v>
      </c>
      <c r="M719" s="314">
        <v>1</v>
      </c>
      <c r="N719" s="314">
        <v>1</v>
      </c>
      <c r="O719" s="314">
        <v>1</v>
      </c>
      <c r="P719" s="211">
        <v>311</v>
      </c>
      <c r="Q719" s="315" t="s">
        <v>12</v>
      </c>
      <c r="R719" s="437">
        <v>11</v>
      </c>
      <c r="S719" s="810">
        <f>86000000+635000</f>
        <v>86635000</v>
      </c>
      <c r="T719" s="810">
        <v>62892459</v>
      </c>
      <c r="U719" s="967">
        <v>86700000</v>
      </c>
      <c r="V719" s="810">
        <v>94000000</v>
      </c>
      <c r="W719" s="967">
        <v>86800000</v>
      </c>
      <c r="X719" s="810">
        <v>95000000</v>
      </c>
      <c r="Y719" s="810">
        <v>96000000</v>
      </c>
    </row>
    <row r="720" spans="1:25" ht="15" hidden="1" customHeight="1" x14ac:dyDescent="0.25">
      <c r="B720" s="262" t="s">
        <v>105</v>
      </c>
      <c r="C720" s="287" t="s">
        <v>150</v>
      </c>
      <c r="D720" s="197"/>
      <c r="E720" s="97" t="s">
        <v>6</v>
      </c>
      <c r="F720" s="205"/>
      <c r="G720" s="205"/>
      <c r="H720" s="99" t="s">
        <v>107</v>
      </c>
      <c r="I720" s="205" t="s">
        <v>152</v>
      </c>
      <c r="J720" s="311" t="s">
        <v>10</v>
      </c>
      <c r="K720" s="312" t="s">
        <v>158</v>
      </c>
      <c r="L720" s="316">
        <v>3</v>
      </c>
      <c r="M720" s="164">
        <v>1</v>
      </c>
      <c r="N720" s="164">
        <v>1</v>
      </c>
      <c r="O720" s="164">
        <v>3</v>
      </c>
      <c r="P720" s="211">
        <v>311</v>
      </c>
      <c r="Q720" s="315" t="s">
        <v>13</v>
      </c>
      <c r="R720" s="437">
        <v>11</v>
      </c>
      <c r="S720" s="810">
        <v>500000</v>
      </c>
      <c r="T720" s="810">
        <v>504086</v>
      </c>
      <c r="U720" s="967">
        <v>400000</v>
      </c>
      <c r="V720" s="810">
        <v>500000</v>
      </c>
      <c r="W720" s="967">
        <v>400000</v>
      </c>
      <c r="X720" s="810">
        <v>500000</v>
      </c>
      <c r="Y720" s="810">
        <v>500000</v>
      </c>
    </row>
    <row r="721" spans="2:25" ht="15" hidden="1" customHeight="1" x14ac:dyDescent="0.25">
      <c r="B721" s="262" t="s">
        <v>105</v>
      </c>
      <c r="C721" s="287" t="s">
        <v>150</v>
      </c>
      <c r="D721" s="197"/>
      <c r="E721" s="97" t="s">
        <v>6</v>
      </c>
      <c r="F721" s="205"/>
      <c r="G721" s="205"/>
      <c r="H721" s="99" t="s">
        <v>107</v>
      </c>
      <c r="I721" s="205" t="s">
        <v>152</v>
      </c>
      <c r="J721" s="311" t="s">
        <v>10</v>
      </c>
      <c r="K721" s="312" t="s">
        <v>158</v>
      </c>
      <c r="L721" s="316">
        <v>3</v>
      </c>
      <c r="M721" s="164">
        <v>1</v>
      </c>
      <c r="N721" s="164">
        <v>2</v>
      </c>
      <c r="O721" s="164">
        <v>1</v>
      </c>
      <c r="P721" s="211">
        <v>312</v>
      </c>
      <c r="Q721" s="315" t="s">
        <v>14</v>
      </c>
      <c r="R721" s="437">
        <v>11</v>
      </c>
      <c r="S721" s="810">
        <v>2442500</v>
      </c>
      <c r="T721" s="810">
        <v>2442500</v>
      </c>
      <c r="U721" s="967">
        <v>4500000</v>
      </c>
      <c r="V721" s="810">
        <v>5000000</v>
      </c>
      <c r="W721" s="967">
        <v>4500000</v>
      </c>
      <c r="X721" s="810">
        <v>5000000</v>
      </c>
      <c r="Y721" s="810">
        <v>5000000</v>
      </c>
    </row>
    <row r="722" spans="2:25" ht="15" hidden="1" customHeight="1" x14ac:dyDescent="0.25">
      <c r="B722" s="262" t="s">
        <v>105</v>
      </c>
      <c r="C722" s="287" t="s">
        <v>150</v>
      </c>
      <c r="D722" s="197"/>
      <c r="E722" s="97" t="s">
        <v>6</v>
      </c>
      <c r="F722" s="205"/>
      <c r="G722" s="205"/>
      <c r="H722" s="99" t="s">
        <v>107</v>
      </c>
      <c r="I722" s="205" t="s">
        <v>152</v>
      </c>
      <c r="J722" s="311" t="s">
        <v>10</v>
      </c>
      <c r="K722" s="312" t="s">
        <v>158</v>
      </c>
      <c r="L722" s="316">
        <v>3</v>
      </c>
      <c r="M722" s="164">
        <v>1</v>
      </c>
      <c r="N722" s="164">
        <v>3</v>
      </c>
      <c r="O722" s="164">
        <v>2</v>
      </c>
      <c r="P722" s="211">
        <v>313</v>
      </c>
      <c r="Q722" s="218" t="s">
        <v>15</v>
      </c>
      <c r="R722" s="437">
        <v>11</v>
      </c>
      <c r="S722" s="810">
        <f>13000000+110000</f>
        <v>13110000</v>
      </c>
      <c r="T722" s="810">
        <v>9896046</v>
      </c>
      <c r="U722" s="969">
        <v>13438500</v>
      </c>
      <c r="V722" s="816">
        <v>14260000</v>
      </c>
      <c r="W722" s="969">
        <v>13454000</v>
      </c>
      <c r="X722" s="816">
        <v>14415000</v>
      </c>
      <c r="Y722" s="816">
        <v>14570000</v>
      </c>
    </row>
    <row r="723" spans="2:25" ht="18.75" hidden="1" customHeight="1" x14ac:dyDescent="0.25">
      <c r="B723" s="262" t="s">
        <v>105</v>
      </c>
      <c r="C723" s="287" t="s">
        <v>150</v>
      </c>
      <c r="D723" s="197"/>
      <c r="E723" s="97" t="s">
        <v>6</v>
      </c>
      <c r="F723" s="205"/>
      <c r="G723" s="205"/>
      <c r="H723" s="99" t="s">
        <v>107</v>
      </c>
      <c r="I723" s="205" t="s">
        <v>152</v>
      </c>
      <c r="J723" s="311" t="s">
        <v>10</v>
      </c>
      <c r="K723" s="312" t="s">
        <v>158</v>
      </c>
      <c r="L723" s="316">
        <v>3</v>
      </c>
      <c r="M723" s="164">
        <v>1</v>
      </c>
      <c r="N723" s="164">
        <v>3</v>
      </c>
      <c r="O723" s="164">
        <v>3</v>
      </c>
      <c r="P723" s="211">
        <v>313</v>
      </c>
      <c r="Q723" s="218" t="s">
        <v>16</v>
      </c>
      <c r="R723" s="437">
        <v>11</v>
      </c>
      <c r="S723" s="810">
        <v>2000000</v>
      </c>
      <c r="T723" s="810">
        <v>1077526</v>
      </c>
      <c r="U723" s="967">
        <v>2000000</v>
      </c>
      <c r="V723" s="810">
        <v>2200000</v>
      </c>
      <c r="W723" s="967">
        <v>2000000</v>
      </c>
      <c r="X723" s="810">
        <v>2300000</v>
      </c>
      <c r="Y723" s="810">
        <v>2400000</v>
      </c>
    </row>
    <row r="724" spans="2:25" ht="15" hidden="1" customHeight="1" x14ac:dyDescent="0.25">
      <c r="B724" s="262" t="s">
        <v>105</v>
      </c>
      <c r="C724" s="287" t="s">
        <v>150</v>
      </c>
      <c r="D724" s="197"/>
      <c r="E724" s="97" t="s">
        <v>6</v>
      </c>
      <c r="F724" s="205"/>
      <c r="G724" s="205"/>
      <c r="H724" s="99" t="s">
        <v>107</v>
      </c>
      <c r="I724" s="205" t="s">
        <v>152</v>
      </c>
      <c r="J724" s="311" t="s">
        <v>10</v>
      </c>
      <c r="K724" s="312" t="s">
        <v>158</v>
      </c>
      <c r="L724" s="316">
        <v>3</v>
      </c>
      <c r="M724" s="164">
        <v>2</v>
      </c>
      <c r="N724" s="164">
        <v>1</v>
      </c>
      <c r="O724" s="317">
        <v>1</v>
      </c>
      <c r="P724" s="211">
        <v>321</v>
      </c>
      <c r="Q724" s="318" t="s">
        <v>160</v>
      </c>
      <c r="R724" s="437">
        <v>11</v>
      </c>
      <c r="S724" s="810">
        <v>650000</v>
      </c>
      <c r="T724" s="810">
        <v>453348</v>
      </c>
      <c r="U724" s="967">
        <v>650000</v>
      </c>
      <c r="V724" s="810">
        <v>650000</v>
      </c>
      <c r="W724" s="967">
        <v>650000</v>
      </c>
      <c r="X724" s="810">
        <v>650000</v>
      </c>
      <c r="Y724" s="810">
        <v>650000</v>
      </c>
    </row>
    <row r="725" spans="2:25" ht="15" hidden="1" customHeight="1" x14ac:dyDescent="0.25">
      <c r="B725" s="262" t="s">
        <v>105</v>
      </c>
      <c r="C725" s="287" t="s">
        <v>150</v>
      </c>
      <c r="D725" s="197"/>
      <c r="E725" s="97" t="s">
        <v>6</v>
      </c>
      <c r="F725" s="205"/>
      <c r="G725" s="205"/>
      <c r="H725" s="99" t="s">
        <v>107</v>
      </c>
      <c r="I725" s="205" t="s">
        <v>152</v>
      </c>
      <c r="J725" s="311" t="s">
        <v>10</v>
      </c>
      <c r="K725" s="312" t="s">
        <v>158</v>
      </c>
      <c r="L725" s="313">
        <v>3</v>
      </c>
      <c r="M725" s="314">
        <v>2</v>
      </c>
      <c r="N725" s="314">
        <v>1</v>
      </c>
      <c r="O725" s="319">
        <v>2</v>
      </c>
      <c r="P725" s="211">
        <v>321</v>
      </c>
      <c r="Q725" s="219" t="s">
        <v>18</v>
      </c>
      <c r="R725" s="437">
        <v>11</v>
      </c>
      <c r="S725" s="810">
        <v>3000000</v>
      </c>
      <c r="T725" s="810">
        <v>2389146</v>
      </c>
      <c r="U725" s="967">
        <v>3000000</v>
      </c>
      <c r="V725" s="810">
        <v>4000000</v>
      </c>
      <c r="W725" s="967">
        <v>3000000</v>
      </c>
      <c r="X725" s="810">
        <v>4000000</v>
      </c>
      <c r="Y725" s="810">
        <v>4000000</v>
      </c>
    </row>
    <row r="726" spans="2:25" ht="15" hidden="1" customHeight="1" x14ac:dyDescent="0.25">
      <c r="B726" s="262" t="s">
        <v>105</v>
      </c>
      <c r="C726" s="287" t="s">
        <v>150</v>
      </c>
      <c r="D726" s="197"/>
      <c r="E726" s="97" t="s">
        <v>6</v>
      </c>
      <c r="F726" s="205"/>
      <c r="G726" s="205"/>
      <c r="H726" s="99" t="s">
        <v>107</v>
      </c>
      <c r="I726" s="205" t="s">
        <v>152</v>
      </c>
      <c r="J726" s="311" t="s">
        <v>10</v>
      </c>
      <c r="K726" s="312" t="s">
        <v>158</v>
      </c>
      <c r="L726" s="313">
        <v>3</v>
      </c>
      <c r="M726" s="314">
        <v>2</v>
      </c>
      <c r="N726" s="314">
        <v>1</v>
      </c>
      <c r="O726" s="319">
        <v>3</v>
      </c>
      <c r="P726" s="211">
        <v>321</v>
      </c>
      <c r="Q726" s="315" t="s">
        <v>19</v>
      </c>
      <c r="R726" s="437">
        <v>11</v>
      </c>
      <c r="S726" s="810">
        <v>200000</v>
      </c>
      <c r="T726" s="810">
        <v>76352</v>
      </c>
      <c r="U726" s="967">
        <v>200000</v>
      </c>
      <c r="V726" s="810">
        <v>250000</v>
      </c>
      <c r="W726" s="967">
        <v>200000</v>
      </c>
      <c r="X726" s="810">
        <v>250000</v>
      </c>
      <c r="Y726" s="810">
        <v>250000</v>
      </c>
    </row>
    <row r="727" spans="2:25" ht="15" hidden="1" customHeight="1" x14ac:dyDescent="0.25">
      <c r="B727" s="262" t="s">
        <v>105</v>
      </c>
      <c r="C727" s="287" t="s">
        <v>150</v>
      </c>
      <c r="D727" s="197"/>
      <c r="E727" s="97" t="s">
        <v>6</v>
      </c>
      <c r="F727" s="205"/>
      <c r="G727" s="205"/>
      <c r="H727" s="99" t="s">
        <v>107</v>
      </c>
      <c r="I727" s="205" t="s">
        <v>152</v>
      </c>
      <c r="J727" s="311" t="s">
        <v>10</v>
      </c>
      <c r="K727" s="312" t="s">
        <v>158</v>
      </c>
      <c r="L727" s="313">
        <v>3</v>
      </c>
      <c r="M727" s="314">
        <v>2</v>
      </c>
      <c r="N727" s="314">
        <v>1</v>
      </c>
      <c r="O727" s="319">
        <v>4</v>
      </c>
      <c r="P727" s="211">
        <v>321</v>
      </c>
      <c r="Q727" s="315" t="s">
        <v>122</v>
      </c>
      <c r="R727" s="437">
        <v>11</v>
      </c>
      <c r="S727" s="810">
        <v>20000</v>
      </c>
      <c r="T727" s="810">
        <v>52712</v>
      </c>
      <c r="U727" s="967">
        <v>20000</v>
      </c>
      <c r="V727" s="810">
        <v>50000</v>
      </c>
      <c r="W727" s="967">
        <v>20000</v>
      </c>
      <c r="X727" s="810">
        <v>50000</v>
      </c>
      <c r="Y727" s="810">
        <v>50000</v>
      </c>
    </row>
    <row r="728" spans="2:25" ht="15" hidden="1" customHeight="1" x14ac:dyDescent="0.25">
      <c r="B728" s="262" t="s">
        <v>105</v>
      </c>
      <c r="C728" s="287" t="s">
        <v>150</v>
      </c>
      <c r="D728" s="197"/>
      <c r="E728" s="97" t="s">
        <v>6</v>
      </c>
      <c r="F728" s="205"/>
      <c r="G728" s="205"/>
      <c r="H728" s="99" t="s">
        <v>107</v>
      </c>
      <c r="I728" s="205" t="s">
        <v>152</v>
      </c>
      <c r="J728" s="311" t="s">
        <v>10</v>
      </c>
      <c r="K728" s="312" t="s">
        <v>158</v>
      </c>
      <c r="L728" s="313">
        <v>3</v>
      </c>
      <c r="M728" s="314">
        <v>2</v>
      </c>
      <c r="N728" s="314">
        <v>2</v>
      </c>
      <c r="O728" s="319">
        <v>1</v>
      </c>
      <c r="P728" s="211">
        <v>322</v>
      </c>
      <c r="Q728" s="320" t="s">
        <v>20</v>
      </c>
      <c r="R728" s="437">
        <v>11</v>
      </c>
      <c r="S728" s="810">
        <v>1200000</v>
      </c>
      <c r="T728" s="810">
        <v>751807</v>
      </c>
      <c r="U728" s="967">
        <v>1200000</v>
      </c>
      <c r="V728" s="810">
        <v>1200000</v>
      </c>
      <c r="W728" s="967">
        <v>1200000</v>
      </c>
      <c r="X728" s="810">
        <v>1200000</v>
      </c>
      <c r="Y728" s="810">
        <v>1200000</v>
      </c>
    </row>
    <row r="729" spans="2:25" ht="15" hidden="1" customHeight="1" x14ac:dyDescent="0.25">
      <c r="B729" s="262" t="s">
        <v>105</v>
      </c>
      <c r="C729" s="287" t="s">
        <v>150</v>
      </c>
      <c r="D729" s="197"/>
      <c r="E729" s="97" t="s">
        <v>6</v>
      </c>
      <c r="F729" s="205"/>
      <c r="G729" s="205"/>
      <c r="H729" s="99" t="s">
        <v>107</v>
      </c>
      <c r="I729" s="205" t="s">
        <v>152</v>
      </c>
      <c r="J729" s="311" t="s">
        <v>10</v>
      </c>
      <c r="K729" s="312" t="s">
        <v>158</v>
      </c>
      <c r="L729" s="313">
        <v>3</v>
      </c>
      <c r="M729" s="314">
        <v>2</v>
      </c>
      <c r="N729" s="314">
        <v>2</v>
      </c>
      <c r="O729" s="319">
        <v>3</v>
      </c>
      <c r="P729" s="211">
        <v>322</v>
      </c>
      <c r="Q729" s="315" t="s">
        <v>76</v>
      </c>
      <c r="R729" s="437">
        <v>11</v>
      </c>
      <c r="S729" s="810">
        <v>4700000</v>
      </c>
      <c r="T729" s="810">
        <v>3389652</v>
      </c>
      <c r="U729" s="967">
        <v>4700000</v>
      </c>
      <c r="V729" s="810">
        <v>4900000</v>
      </c>
      <c r="W729" s="967">
        <v>4700000</v>
      </c>
      <c r="X729" s="810">
        <v>4900000</v>
      </c>
      <c r="Y729" s="810">
        <v>4900000</v>
      </c>
    </row>
    <row r="730" spans="2:25" ht="15" hidden="1" customHeight="1" x14ac:dyDescent="0.25">
      <c r="B730" s="262" t="s">
        <v>105</v>
      </c>
      <c r="C730" s="287" t="s">
        <v>150</v>
      </c>
      <c r="D730" s="197"/>
      <c r="E730" s="97" t="s">
        <v>6</v>
      </c>
      <c r="F730" s="205"/>
      <c r="G730" s="205"/>
      <c r="H730" s="99" t="s">
        <v>107</v>
      </c>
      <c r="I730" s="205" t="s">
        <v>152</v>
      </c>
      <c r="J730" s="311" t="s">
        <v>10</v>
      </c>
      <c r="K730" s="312" t="s">
        <v>158</v>
      </c>
      <c r="L730" s="313">
        <v>3</v>
      </c>
      <c r="M730" s="314">
        <v>2</v>
      </c>
      <c r="N730" s="314">
        <v>2</v>
      </c>
      <c r="O730" s="319">
        <v>4</v>
      </c>
      <c r="P730" s="211">
        <v>322</v>
      </c>
      <c r="Q730" s="212" t="s">
        <v>123</v>
      </c>
      <c r="R730" s="437">
        <v>11</v>
      </c>
      <c r="S730" s="810">
        <v>1700000</v>
      </c>
      <c r="T730" s="810">
        <v>1944754</v>
      </c>
      <c r="U730" s="967">
        <v>1700000</v>
      </c>
      <c r="V730" s="810">
        <v>1700000</v>
      </c>
      <c r="W730" s="967">
        <v>1700000</v>
      </c>
      <c r="X730" s="810">
        <v>1700000</v>
      </c>
      <c r="Y730" s="810">
        <v>1700000</v>
      </c>
    </row>
    <row r="731" spans="2:25" ht="15" hidden="1" customHeight="1" x14ac:dyDescent="0.25">
      <c r="B731" s="262" t="s">
        <v>105</v>
      </c>
      <c r="C731" s="287" t="s">
        <v>150</v>
      </c>
      <c r="D731" s="197"/>
      <c r="E731" s="97" t="s">
        <v>6</v>
      </c>
      <c r="F731" s="205"/>
      <c r="G731" s="205"/>
      <c r="H731" s="99" t="s">
        <v>107</v>
      </c>
      <c r="I731" s="205" t="s">
        <v>152</v>
      </c>
      <c r="J731" s="311" t="s">
        <v>10</v>
      </c>
      <c r="K731" s="312" t="s">
        <v>158</v>
      </c>
      <c r="L731" s="313">
        <v>3</v>
      </c>
      <c r="M731" s="314">
        <v>2</v>
      </c>
      <c r="N731" s="314">
        <v>2</v>
      </c>
      <c r="O731" s="319">
        <v>5</v>
      </c>
      <c r="P731" s="211">
        <v>322</v>
      </c>
      <c r="Q731" s="315" t="s">
        <v>23</v>
      </c>
      <c r="R731" s="437">
        <v>11</v>
      </c>
      <c r="S731" s="810">
        <v>90000</v>
      </c>
      <c r="T731" s="810">
        <v>133531</v>
      </c>
      <c r="U731" s="967">
        <v>90000</v>
      </c>
      <c r="V731" s="810">
        <v>100000</v>
      </c>
      <c r="W731" s="967">
        <v>90000</v>
      </c>
      <c r="X731" s="810">
        <v>100000</v>
      </c>
      <c r="Y731" s="810">
        <v>100000</v>
      </c>
    </row>
    <row r="732" spans="2:25" ht="15" hidden="1" customHeight="1" x14ac:dyDescent="0.25">
      <c r="B732" s="262" t="s">
        <v>105</v>
      </c>
      <c r="C732" s="287" t="s">
        <v>150</v>
      </c>
      <c r="D732" s="197"/>
      <c r="E732" s="97" t="s">
        <v>6</v>
      </c>
      <c r="F732" s="205"/>
      <c r="G732" s="205"/>
      <c r="H732" s="99" t="s">
        <v>107</v>
      </c>
      <c r="I732" s="205" t="s">
        <v>152</v>
      </c>
      <c r="J732" s="311" t="s">
        <v>10</v>
      </c>
      <c r="K732" s="312" t="s">
        <v>158</v>
      </c>
      <c r="L732" s="313">
        <v>3</v>
      </c>
      <c r="M732" s="314">
        <v>2</v>
      </c>
      <c r="N732" s="314">
        <v>2</v>
      </c>
      <c r="O732" s="319">
        <v>7</v>
      </c>
      <c r="P732" s="211">
        <v>322</v>
      </c>
      <c r="Q732" s="315" t="s">
        <v>24</v>
      </c>
      <c r="R732" s="437">
        <v>11</v>
      </c>
      <c r="S732" s="810">
        <v>10000</v>
      </c>
      <c r="T732" s="810">
        <v>3773</v>
      </c>
      <c r="U732" s="967">
        <v>10000</v>
      </c>
      <c r="V732" s="810">
        <v>10000</v>
      </c>
      <c r="W732" s="967">
        <v>10000</v>
      </c>
      <c r="X732" s="810">
        <v>10000</v>
      </c>
      <c r="Y732" s="810">
        <v>10000</v>
      </c>
    </row>
    <row r="733" spans="2:25" ht="15" hidden="1" customHeight="1" x14ac:dyDescent="0.25">
      <c r="B733" s="262" t="s">
        <v>105</v>
      </c>
      <c r="C733" s="287" t="s">
        <v>150</v>
      </c>
      <c r="D733" s="197"/>
      <c r="E733" s="97" t="s">
        <v>6</v>
      </c>
      <c r="F733" s="205"/>
      <c r="G733" s="205"/>
      <c r="H733" s="99" t="s">
        <v>107</v>
      </c>
      <c r="I733" s="205" t="s">
        <v>152</v>
      </c>
      <c r="J733" s="311" t="s">
        <v>10</v>
      </c>
      <c r="K733" s="312" t="s">
        <v>158</v>
      </c>
      <c r="L733" s="313">
        <v>3</v>
      </c>
      <c r="M733" s="314">
        <v>2</v>
      </c>
      <c r="N733" s="314">
        <v>3</v>
      </c>
      <c r="O733" s="319">
        <v>1</v>
      </c>
      <c r="P733" s="211">
        <v>323</v>
      </c>
      <c r="Q733" s="315" t="s">
        <v>161</v>
      </c>
      <c r="R733" s="437">
        <v>11</v>
      </c>
      <c r="S733" s="810">
        <v>4000000</v>
      </c>
      <c r="T733" s="810">
        <v>3810911</v>
      </c>
      <c r="U733" s="969">
        <v>3000000</v>
      </c>
      <c r="V733" s="816">
        <v>4000000</v>
      </c>
      <c r="W733" s="969">
        <v>3000000</v>
      </c>
      <c r="X733" s="816">
        <v>4000000</v>
      </c>
      <c r="Y733" s="816">
        <v>4000000</v>
      </c>
    </row>
    <row r="734" spans="2:25" ht="15" hidden="1" customHeight="1" x14ac:dyDescent="0.25">
      <c r="B734" s="262" t="s">
        <v>105</v>
      </c>
      <c r="C734" s="287" t="s">
        <v>150</v>
      </c>
      <c r="D734" s="197"/>
      <c r="E734" s="97" t="s">
        <v>6</v>
      </c>
      <c r="F734" s="205"/>
      <c r="G734" s="205"/>
      <c r="H734" s="99" t="s">
        <v>107</v>
      </c>
      <c r="I734" s="205" t="s">
        <v>152</v>
      </c>
      <c r="J734" s="311" t="s">
        <v>10</v>
      </c>
      <c r="K734" s="312" t="s">
        <v>158</v>
      </c>
      <c r="L734" s="313">
        <v>3</v>
      </c>
      <c r="M734" s="314">
        <v>2</v>
      </c>
      <c r="N734" s="314">
        <v>3</v>
      </c>
      <c r="O734" s="319">
        <v>2</v>
      </c>
      <c r="P734" s="211">
        <v>323</v>
      </c>
      <c r="Q734" s="315" t="s">
        <v>77</v>
      </c>
      <c r="R734" s="437">
        <v>11</v>
      </c>
      <c r="S734" s="810">
        <v>1700000</v>
      </c>
      <c r="T734" s="810">
        <v>1974408</v>
      </c>
      <c r="U734" s="967">
        <v>2000000</v>
      </c>
      <c r="V734" s="810">
        <v>2000000</v>
      </c>
      <c r="W734" s="967">
        <v>2000000</v>
      </c>
      <c r="X734" s="810">
        <v>2000000</v>
      </c>
      <c r="Y734" s="810">
        <v>2000000</v>
      </c>
    </row>
    <row r="735" spans="2:25" ht="15" hidden="1" customHeight="1" x14ac:dyDescent="0.25">
      <c r="B735" s="262" t="s">
        <v>105</v>
      </c>
      <c r="C735" s="287" t="s">
        <v>150</v>
      </c>
      <c r="D735" s="197"/>
      <c r="E735" s="97" t="s">
        <v>6</v>
      </c>
      <c r="F735" s="205"/>
      <c r="G735" s="205"/>
      <c r="H735" s="99" t="s">
        <v>107</v>
      </c>
      <c r="I735" s="205" t="s">
        <v>152</v>
      </c>
      <c r="J735" s="311" t="s">
        <v>10</v>
      </c>
      <c r="K735" s="312" t="s">
        <v>158</v>
      </c>
      <c r="L735" s="313">
        <v>3</v>
      </c>
      <c r="M735" s="314">
        <v>2</v>
      </c>
      <c r="N735" s="314">
        <v>3</v>
      </c>
      <c r="O735" s="319">
        <v>3</v>
      </c>
      <c r="P735" s="211">
        <v>323</v>
      </c>
      <c r="Q735" s="315" t="s">
        <v>26</v>
      </c>
      <c r="R735" s="437">
        <v>11</v>
      </c>
      <c r="S735" s="810">
        <v>160000</v>
      </c>
      <c r="T735" s="810">
        <v>213722</v>
      </c>
      <c r="U735" s="967">
        <v>160000</v>
      </c>
      <c r="V735" s="810">
        <v>160000</v>
      </c>
      <c r="W735" s="967">
        <v>160000</v>
      </c>
      <c r="X735" s="810">
        <v>160000</v>
      </c>
      <c r="Y735" s="810">
        <v>160000</v>
      </c>
    </row>
    <row r="736" spans="2:25" ht="15" hidden="1" customHeight="1" x14ac:dyDescent="0.25">
      <c r="B736" s="262" t="s">
        <v>105</v>
      </c>
      <c r="C736" s="287" t="s">
        <v>150</v>
      </c>
      <c r="D736" s="197"/>
      <c r="E736" s="97" t="s">
        <v>6</v>
      </c>
      <c r="F736" s="205"/>
      <c r="G736" s="205"/>
      <c r="H736" s="99" t="s">
        <v>107</v>
      </c>
      <c r="I736" s="205" t="s">
        <v>152</v>
      </c>
      <c r="J736" s="311" t="s">
        <v>10</v>
      </c>
      <c r="K736" s="312" t="s">
        <v>158</v>
      </c>
      <c r="L736" s="313">
        <v>3</v>
      </c>
      <c r="M736" s="314">
        <v>2</v>
      </c>
      <c r="N736" s="314">
        <v>3</v>
      </c>
      <c r="O736" s="319">
        <v>4</v>
      </c>
      <c r="P736" s="211">
        <v>323</v>
      </c>
      <c r="Q736" s="315" t="s">
        <v>44</v>
      </c>
      <c r="R736" s="437">
        <v>11</v>
      </c>
      <c r="S736" s="810">
        <v>900000</v>
      </c>
      <c r="T736" s="810">
        <v>573663</v>
      </c>
      <c r="U736" s="967">
        <v>900000</v>
      </c>
      <c r="V736" s="810">
        <v>900000</v>
      </c>
      <c r="W736" s="967">
        <v>900000</v>
      </c>
      <c r="X736" s="810">
        <v>900000</v>
      </c>
      <c r="Y736" s="810">
        <v>900000</v>
      </c>
    </row>
    <row r="737" spans="2:25" ht="15" hidden="1" customHeight="1" x14ac:dyDescent="0.25">
      <c r="B737" s="262" t="s">
        <v>105</v>
      </c>
      <c r="C737" s="287" t="s">
        <v>150</v>
      </c>
      <c r="D737" s="197"/>
      <c r="E737" s="97" t="s">
        <v>6</v>
      </c>
      <c r="F737" s="205"/>
      <c r="G737" s="205"/>
      <c r="H737" s="99" t="s">
        <v>107</v>
      </c>
      <c r="I737" s="205" t="s">
        <v>152</v>
      </c>
      <c r="J737" s="311" t="s">
        <v>10</v>
      </c>
      <c r="K737" s="312" t="s">
        <v>158</v>
      </c>
      <c r="L737" s="313">
        <v>3</v>
      </c>
      <c r="M737" s="314">
        <v>2</v>
      </c>
      <c r="N737" s="314">
        <v>3</v>
      </c>
      <c r="O737" s="319">
        <v>5</v>
      </c>
      <c r="P737" s="211">
        <v>323</v>
      </c>
      <c r="Q737" s="315" t="s">
        <v>28</v>
      </c>
      <c r="R737" s="437">
        <v>11</v>
      </c>
      <c r="S737" s="810">
        <v>1000000</v>
      </c>
      <c r="T737" s="810">
        <v>1354661</v>
      </c>
      <c r="U737" s="967">
        <v>1000000</v>
      </c>
      <c r="V737" s="810">
        <v>1100000</v>
      </c>
      <c r="W737" s="967">
        <v>1000000</v>
      </c>
      <c r="X737" s="810">
        <v>1100000</v>
      </c>
      <c r="Y737" s="810">
        <v>1100000</v>
      </c>
    </row>
    <row r="738" spans="2:25" ht="15" hidden="1" customHeight="1" x14ac:dyDescent="0.25">
      <c r="B738" s="262" t="s">
        <v>105</v>
      </c>
      <c r="C738" s="287" t="s">
        <v>150</v>
      </c>
      <c r="D738" s="197"/>
      <c r="E738" s="97" t="s">
        <v>6</v>
      </c>
      <c r="F738" s="205"/>
      <c r="G738" s="205"/>
      <c r="H738" s="99" t="s">
        <v>107</v>
      </c>
      <c r="I738" s="205" t="s">
        <v>152</v>
      </c>
      <c r="J738" s="311" t="s">
        <v>10</v>
      </c>
      <c r="K738" s="312" t="s">
        <v>158</v>
      </c>
      <c r="L738" s="313">
        <v>3</v>
      </c>
      <c r="M738" s="314">
        <v>2</v>
      </c>
      <c r="N738" s="314">
        <v>3</v>
      </c>
      <c r="O738" s="319">
        <v>6</v>
      </c>
      <c r="P738" s="211">
        <v>323</v>
      </c>
      <c r="Q738" s="315" t="s">
        <v>29</v>
      </c>
      <c r="R738" s="437">
        <v>11</v>
      </c>
      <c r="S738" s="810">
        <v>240000</v>
      </c>
      <c r="T738" s="810">
        <v>127395</v>
      </c>
      <c r="U738" s="967">
        <v>240000</v>
      </c>
      <c r="V738" s="810">
        <v>200000</v>
      </c>
      <c r="W738" s="967">
        <v>240000</v>
      </c>
      <c r="X738" s="810">
        <v>200000</v>
      </c>
      <c r="Y738" s="810">
        <v>200000</v>
      </c>
    </row>
    <row r="739" spans="2:25" ht="15" hidden="1" customHeight="1" x14ac:dyDescent="0.25">
      <c r="B739" s="262" t="s">
        <v>105</v>
      </c>
      <c r="C739" s="287" t="s">
        <v>150</v>
      </c>
      <c r="D739" s="197"/>
      <c r="E739" s="97" t="s">
        <v>6</v>
      </c>
      <c r="F739" s="205"/>
      <c r="G739" s="205"/>
      <c r="H739" s="99" t="s">
        <v>107</v>
      </c>
      <c r="I739" s="205" t="s">
        <v>152</v>
      </c>
      <c r="J739" s="311" t="s">
        <v>10</v>
      </c>
      <c r="K739" s="312" t="s">
        <v>158</v>
      </c>
      <c r="L739" s="313">
        <v>3</v>
      </c>
      <c r="M739" s="314">
        <v>2</v>
      </c>
      <c r="N739" s="314">
        <v>3</v>
      </c>
      <c r="O739" s="319">
        <v>7</v>
      </c>
      <c r="P739" s="211">
        <v>323</v>
      </c>
      <c r="Q739" s="223" t="s">
        <v>30</v>
      </c>
      <c r="R739" s="437">
        <v>11</v>
      </c>
      <c r="S739" s="810">
        <v>400000</v>
      </c>
      <c r="T739" s="810">
        <v>526841</v>
      </c>
      <c r="U739" s="967">
        <v>400000</v>
      </c>
      <c r="V739" s="810">
        <v>500000</v>
      </c>
      <c r="W739" s="967">
        <v>400000</v>
      </c>
      <c r="X739" s="810">
        <v>500000</v>
      </c>
      <c r="Y739" s="810">
        <v>500000</v>
      </c>
    </row>
    <row r="740" spans="2:25" ht="15" hidden="1" customHeight="1" x14ac:dyDescent="0.25">
      <c r="B740" s="262" t="s">
        <v>105</v>
      </c>
      <c r="C740" s="287" t="s">
        <v>150</v>
      </c>
      <c r="D740" s="197"/>
      <c r="E740" s="97" t="s">
        <v>6</v>
      </c>
      <c r="F740" s="205"/>
      <c r="G740" s="205"/>
      <c r="H740" s="99" t="s">
        <v>107</v>
      </c>
      <c r="I740" s="205" t="s">
        <v>152</v>
      </c>
      <c r="J740" s="311" t="s">
        <v>10</v>
      </c>
      <c r="K740" s="312" t="s">
        <v>158</v>
      </c>
      <c r="L740" s="313">
        <v>3</v>
      </c>
      <c r="M740" s="314">
        <v>2</v>
      </c>
      <c r="N740" s="314">
        <v>3</v>
      </c>
      <c r="O740" s="319">
        <v>8</v>
      </c>
      <c r="P740" s="211">
        <v>323</v>
      </c>
      <c r="Q740" s="315" t="s">
        <v>38</v>
      </c>
      <c r="R740" s="437">
        <v>11</v>
      </c>
      <c r="S740" s="810">
        <v>3800000</v>
      </c>
      <c r="T740" s="810">
        <v>3381342</v>
      </c>
      <c r="U740" s="969">
        <v>3000000</v>
      </c>
      <c r="V740" s="816">
        <v>4500000</v>
      </c>
      <c r="W740" s="969">
        <v>3000000</v>
      </c>
      <c r="X740" s="816">
        <v>4500000</v>
      </c>
      <c r="Y740" s="816">
        <v>5000000</v>
      </c>
    </row>
    <row r="741" spans="2:25" ht="15" hidden="1" customHeight="1" x14ac:dyDescent="0.25">
      <c r="B741" s="262" t="s">
        <v>105</v>
      </c>
      <c r="C741" s="287" t="s">
        <v>150</v>
      </c>
      <c r="D741" s="197"/>
      <c r="E741" s="97" t="s">
        <v>6</v>
      </c>
      <c r="F741" s="205"/>
      <c r="G741" s="205"/>
      <c r="H741" s="99" t="s">
        <v>107</v>
      </c>
      <c r="I741" s="205" t="s">
        <v>152</v>
      </c>
      <c r="J741" s="311" t="s">
        <v>10</v>
      </c>
      <c r="K741" s="312" t="s">
        <v>158</v>
      </c>
      <c r="L741" s="313">
        <v>3</v>
      </c>
      <c r="M741" s="314">
        <v>2</v>
      </c>
      <c r="N741" s="314">
        <v>3</v>
      </c>
      <c r="O741" s="319">
        <v>9</v>
      </c>
      <c r="P741" s="211">
        <v>323</v>
      </c>
      <c r="Q741" s="315" t="s">
        <v>45</v>
      </c>
      <c r="R741" s="437">
        <v>11</v>
      </c>
      <c r="S741" s="810">
        <v>2000000</v>
      </c>
      <c r="T741" s="810">
        <v>2186130</v>
      </c>
      <c r="U741" s="967">
        <v>2000000</v>
      </c>
      <c r="V741" s="810">
        <v>2000000</v>
      </c>
      <c r="W741" s="967">
        <v>2000000</v>
      </c>
      <c r="X741" s="810">
        <v>2000000</v>
      </c>
      <c r="Y741" s="810">
        <v>2000000</v>
      </c>
    </row>
    <row r="742" spans="2:25" ht="15" hidden="1" customHeight="1" x14ac:dyDescent="0.25">
      <c r="B742" s="262" t="s">
        <v>105</v>
      </c>
      <c r="C742" s="287" t="s">
        <v>150</v>
      </c>
      <c r="D742" s="197"/>
      <c r="E742" s="97" t="s">
        <v>6</v>
      </c>
      <c r="F742" s="205"/>
      <c r="G742" s="205"/>
      <c r="H742" s="99" t="s">
        <v>107</v>
      </c>
      <c r="I742" s="205" t="s">
        <v>152</v>
      </c>
      <c r="J742" s="311" t="s">
        <v>10</v>
      </c>
      <c r="K742" s="312" t="s">
        <v>158</v>
      </c>
      <c r="L742" s="313">
        <v>3</v>
      </c>
      <c r="M742" s="314">
        <v>2</v>
      </c>
      <c r="N742" s="314">
        <v>4</v>
      </c>
      <c r="O742" s="319">
        <v>1</v>
      </c>
      <c r="P742" s="211">
        <v>324</v>
      </c>
      <c r="Q742" s="315" t="s">
        <v>47</v>
      </c>
      <c r="R742" s="437">
        <v>11</v>
      </c>
      <c r="S742" s="810">
        <v>10000</v>
      </c>
      <c r="T742" s="810">
        <v>0</v>
      </c>
      <c r="U742" s="967">
        <v>10000</v>
      </c>
      <c r="V742" s="810">
        <v>610000</v>
      </c>
      <c r="W742" s="967">
        <v>10000</v>
      </c>
      <c r="X742" s="810">
        <v>610000</v>
      </c>
      <c r="Y742" s="810">
        <v>610000</v>
      </c>
    </row>
    <row r="743" spans="2:25" ht="15" hidden="1" customHeight="1" x14ac:dyDescent="0.25">
      <c r="B743" s="262" t="s">
        <v>105</v>
      </c>
      <c r="C743" s="287" t="s">
        <v>150</v>
      </c>
      <c r="D743" s="197"/>
      <c r="E743" s="97" t="s">
        <v>6</v>
      </c>
      <c r="F743" s="205"/>
      <c r="G743" s="205"/>
      <c r="H743" s="99" t="s">
        <v>107</v>
      </c>
      <c r="I743" s="205" t="s">
        <v>152</v>
      </c>
      <c r="J743" s="311" t="s">
        <v>10</v>
      </c>
      <c r="K743" s="312" t="s">
        <v>158</v>
      </c>
      <c r="L743" s="313">
        <v>3</v>
      </c>
      <c r="M743" s="314">
        <v>2</v>
      </c>
      <c r="N743" s="314">
        <v>9</v>
      </c>
      <c r="O743" s="319">
        <v>1</v>
      </c>
      <c r="P743" s="211">
        <v>329</v>
      </c>
      <c r="Q743" s="315" t="s">
        <v>39</v>
      </c>
      <c r="R743" s="437">
        <v>11</v>
      </c>
      <c r="S743" s="810">
        <v>100000</v>
      </c>
      <c r="T743" s="810">
        <v>906</v>
      </c>
      <c r="U743" s="967">
        <v>100000</v>
      </c>
      <c r="V743" s="810">
        <v>100000</v>
      </c>
      <c r="W743" s="967">
        <v>100000</v>
      </c>
      <c r="X743" s="810">
        <v>100000</v>
      </c>
      <c r="Y743" s="810">
        <v>100000</v>
      </c>
    </row>
    <row r="744" spans="2:25" ht="15" hidden="1" customHeight="1" x14ac:dyDescent="0.25">
      <c r="B744" s="262" t="s">
        <v>105</v>
      </c>
      <c r="C744" s="287" t="s">
        <v>150</v>
      </c>
      <c r="D744" s="197"/>
      <c r="E744" s="97" t="s">
        <v>6</v>
      </c>
      <c r="F744" s="205"/>
      <c r="G744" s="205"/>
      <c r="H744" s="99" t="s">
        <v>107</v>
      </c>
      <c r="I744" s="205" t="s">
        <v>152</v>
      </c>
      <c r="J744" s="311" t="s">
        <v>10</v>
      </c>
      <c r="K744" s="312" t="s">
        <v>158</v>
      </c>
      <c r="L744" s="313">
        <v>3</v>
      </c>
      <c r="M744" s="314">
        <v>2</v>
      </c>
      <c r="N744" s="314">
        <v>9</v>
      </c>
      <c r="O744" s="319">
        <v>2</v>
      </c>
      <c r="P744" s="211">
        <v>329</v>
      </c>
      <c r="Q744" s="315" t="s">
        <v>142</v>
      </c>
      <c r="R744" s="437">
        <v>11</v>
      </c>
      <c r="S744" s="810">
        <v>200000</v>
      </c>
      <c r="T744" s="810">
        <v>90534</v>
      </c>
      <c r="U744" s="967">
        <v>200000</v>
      </c>
      <c r="V744" s="810">
        <v>200000</v>
      </c>
      <c r="W744" s="967">
        <v>200000</v>
      </c>
      <c r="X744" s="810">
        <v>200000</v>
      </c>
      <c r="Y744" s="810">
        <v>200000</v>
      </c>
    </row>
    <row r="745" spans="2:25" ht="15" hidden="1" customHeight="1" x14ac:dyDescent="0.25">
      <c r="B745" s="262" t="s">
        <v>105</v>
      </c>
      <c r="C745" s="287" t="s">
        <v>150</v>
      </c>
      <c r="D745" s="197"/>
      <c r="E745" s="97" t="s">
        <v>6</v>
      </c>
      <c r="F745" s="205"/>
      <c r="G745" s="205"/>
      <c r="H745" s="99" t="s">
        <v>107</v>
      </c>
      <c r="I745" s="205" t="s">
        <v>152</v>
      </c>
      <c r="J745" s="311" t="s">
        <v>10</v>
      </c>
      <c r="K745" s="312" t="s">
        <v>158</v>
      </c>
      <c r="L745" s="313">
        <v>3</v>
      </c>
      <c r="M745" s="314">
        <v>2</v>
      </c>
      <c r="N745" s="314">
        <v>9</v>
      </c>
      <c r="O745" s="319">
        <v>3</v>
      </c>
      <c r="P745" s="211">
        <v>329</v>
      </c>
      <c r="Q745" s="315" t="s">
        <v>32</v>
      </c>
      <c r="R745" s="437">
        <v>11</v>
      </c>
      <c r="S745" s="810">
        <v>30000</v>
      </c>
      <c r="T745" s="810">
        <v>37188</v>
      </c>
      <c r="U745" s="967">
        <v>30000</v>
      </c>
      <c r="V745" s="810">
        <v>30000</v>
      </c>
      <c r="W745" s="967">
        <v>30000</v>
      </c>
      <c r="X745" s="810">
        <v>30000</v>
      </c>
      <c r="Y745" s="810">
        <v>30000</v>
      </c>
    </row>
    <row r="746" spans="2:25" ht="15" hidden="1" customHeight="1" x14ac:dyDescent="0.25">
      <c r="B746" s="262" t="s">
        <v>105</v>
      </c>
      <c r="C746" s="287" t="s">
        <v>150</v>
      </c>
      <c r="D746" s="197"/>
      <c r="E746" s="97" t="s">
        <v>6</v>
      </c>
      <c r="F746" s="205"/>
      <c r="G746" s="205"/>
      <c r="H746" s="99" t="s">
        <v>107</v>
      </c>
      <c r="I746" s="205" t="s">
        <v>152</v>
      </c>
      <c r="J746" s="311" t="s">
        <v>10</v>
      </c>
      <c r="K746" s="312" t="s">
        <v>158</v>
      </c>
      <c r="L746" s="313">
        <v>3</v>
      </c>
      <c r="M746" s="314">
        <v>2</v>
      </c>
      <c r="N746" s="314">
        <v>9</v>
      </c>
      <c r="O746" s="319">
        <v>4</v>
      </c>
      <c r="P746" s="211">
        <v>329</v>
      </c>
      <c r="Q746" s="315" t="s">
        <v>40</v>
      </c>
      <c r="R746" s="437">
        <v>11</v>
      </c>
      <c r="S746" s="810">
        <v>70000</v>
      </c>
      <c r="T746" s="810">
        <v>77247</v>
      </c>
      <c r="U746" s="967">
        <v>70000</v>
      </c>
      <c r="V746" s="810">
        <v>70000</v>
      </c>
      <c r="W746" s="967">
        <v>70000</v>
      </c>
      <c r="X746" s="810">
        <v>70000</v>
      </c>
      <c r="Y746" s="810">
        <v>7000</v>
      </c>
    </row>
    <row r="747" spans="2:25" ht="15" hidden="1" customHeight="1" x14ac:dyDescent="0.25">
      <c r="B747" s="262" t="s">
        <v>105</v>
      </c>
      <c r="C747" s="287" t="s">
        <v>150</v>
      </c>
      <c r="D747" s="197"/>
      <c r="E747" s="97" t="s">
        <v>6</v>
      </c>
      <c r="F747" s="205"/>
      <c r="G747" s="205"/>
      <c r="H747" s="99" t="s">
        <v>107</v>
      </c>
      <c r="I747" s="205" t="s">
        <v>152</v>
      </c>
      <c r="J747" s="311" t="s">
        <v>10</v>
      </c>
      <c r="K747" s="312" t="s">
        <v>158</v>
      </c>
      <c r="L747" s="313">
        <v>3</v>
      </c>
      <c r="M747" s="314">
        <v>2</v>
      </c>
      <c r="N747" s="314">
        <v>9</v>
      </c>
      <c r="O747" s="319">
        <v>5</v>
      </c>
      <c r="P747" s="211">
        <v>329</v>
      </c>
      <c r="Q747" s="315" t="s">
        <v>162</v>
      </c>
      <c r="R747" s="437">
        <v>11</v>
      </c>
      <c r="S747" s="810">
        <v>65000</v>
      </c>
      <c r="T747" s="810">
        <v>88644</v>
      </c>
      <c r="U747" s="967">
        <v>65000</v>
      </c>
      <c r="V747" s="810">
        <v>80000</v>
      </c>
      <c r="W747" s="967">
        <v>65000</v>
      </c>
      <c r="X747" s="810">
        <v>80000</v>
      </c>
      <c r="Y747" s="810">
        <v>80000</v>
      </c>
    </row>
    <row r="748" spans="2:25" ht="15" hidden="1" customHeight="1" x14ac:dyDescent="0.25">
      <c r="B748" s="262" t="s">
        <v>105</v>
      </c>
      <c r="C748" s="287" t="s">
        <v>150</v>
      </c>
      <c r="D748" s="197"/>
      <c r="E748" s="97" t="s">
        <v>6</v>
      </c>
      <c r="F748" s="205"/>
      <c r="G748" s="205"/>
      <c r="H748" s="99" t="s">
        <v>107</v>
      </c>
      <c r="I748" s="205" t="s">
        <v>152</v>
      </c>
      <c r="J748" s="311" t="s">
        <v>10</v>
      </c>
      <c r="K748" s="312" t="s">
        <v>158</v>
      </c>
      <c r="L748" s="313">
        <v>3</v>
      </c>
      <c r="M748" s="314">
        <v>2</v>
      </c>
      <c r="N748" s="314">
        <v>9</v>
      </c>
      <c r="O748" s="319">
        <v>9</v>
      </c>
      <c r="P748" s="211">
        <v>329</v>
      </c>
      <c r="Q748" s="315" t="s">
        <v>84</v>
      </c>
      <c r="R748" s="437">
        <v>11</v>
      </c>
      <c r="S748" s="810">
        <v>30000</v>
      </c>
      <c r="T748" s="810">
        <v>19682</v>
      </c>
      <c r="U748" s="967">
        <v>30000</v>
      </c>
      <c r="V748" s="810">
        <v>30000</v>
      </c>
      <c r="W748" s="967">
        <v>30000</v>
      </c>
      <c r="X748" s="810">
        <v>30000</v>
      </c>
      <c r="Y748" s="810">
        <v>30000</v>
      </c>
    </row>
    <row r="749" spans="2:25" ht="15" hidden="1" customHeight="1" x14ac:dyDescent="0.25">
      <c r="B749" s="262" t="s">
        <v>105</v>
      </c>
      <c r="C749" s="287" t="s">
        <v>150</v>
      </c>
      <c r="D749" s="197"/>
      <c r="E749" s="97" t="s">
        <v>6</v>
      </c>
      <c r="F749" s="205"/>
      <c r="G749" s="205"/>
      <c r="H749" s="99" t="s">
        <v>107</v>
      </c>
      <c r="I749" s="205" t="s">
        <v>152</v>
      </c>
      <c r="J749" s="311" t="s">
        <v>10</v>
      </c>
      <c r="K749" s="312" t="s">
        <v>158</v>
      </c>
      <c r="L749" s="313">
        <v>3</v>
      </c>
      <c r="M749" s="314">
        <v>4</v>
      </c>
      <c r="N749" s="314">
        <v>3</v>
      </c>
      <c r="O749" s="319">
        <v>1</v>
      </c>
      <c r="P749" s="211">
        <v>343</v>
      </c>
      <c r="Q749" s="212" t="s">
        <v>33</v>
      </c>
      <c r="R749" s="437">
        <v>11</v>
      </c>
      <c r="S749" s="810">
        <v>10000</v>
      </c>
      <c r="T749" s="810">
        <v>513</v>
      </c>
      <c r="U749" s="967">
        <v>10000</v>
      </c>
      <c r="V749" s="810">
        <v>10000</v>
      </c>
      <c r="W749" s="967">
        <v>10000</v>
      </c>
      <c r="X749" s="810">
        <v>10000</v>
      </c>
      <c r="Y749" s="810">
        <v>10000</v>
      </c>
    </row>
    <row r="750" spans="2:25" ht="15" hidden="1" customHeight="1" x14ac:dyDescent="0.25">
      <c r="B750" s="262" t="s">
        <v>105</v>
      </c>
      <c r="C750" s="287" t="s">
        <v>150</v>
      </c>
      <c r="D750" s="197"/>
      <c r="E750" s="97" t="s">
        <v>6</v>
      </c>
      <c r="F750" s="205"/>
      <c r="G750" s="205"/>
      <c r="H750" s="99" t="s">
        <v>107</v>
      </c>
      <c r="I750" s="205" t="s">
        <v>152</v>
      </c>
      <c r="J750" s="311" t="s">
        <v>10</v>
      </c>
      <c r="K750" s="312" t="s">
        <v>158</v>
      </c>
      <c r="L750" s="313">
        <v>3</v>
      </c>
      <c r="M750" s="314">
        <v>4</v>
      </c>
      <c r="N750" s="314">
        <v>3</v>
      </c>
      <c r="O750" s="319">
        <v>3</v>
      </c>
      <c r="P750" s="211">
        <v>343</v>
      </c>
      <c r="Q750" s="315" t="s">
        <v>34</v>
      </c>
      <c r="R750" s="437">
        <v>11</v>
      </c>
      <c r="S750" s="810">
        <v>10000</v>
      </c>
      <c r="T750" s="810">
        <v>1842</v>
      </c>
      <c r="U750" s="967">
        <v>10000</v>
      </c>
      <c r="V750" s="810">
        <v>10000</v>
      </c>
      <c r="W750" s="967">
        <v>10000</v>
      </c>
      <c r="X750" s="810">
        <v>10000</v>
      </c>
      <c r="Y750" s="810">
        <v>10000</v>
      </c>
    </row>
    <row r="751" spans="2:25" ht="15" hidden="1" customHeight="1" x14ac:dyDescent="0.25">
      <c r="B751" s="262" t="s">
        <v>105</v>
      </c>
      <c r="C751" s="287" t="s">
        <v>150</v>
      </c>
      <c r="D751" s="197"/>
      <c r="E751" s="97" t="s">
        <v>6</v>
      </c>
      <c r="F751" s="205"/>
      <c r="G751" s="205"/>
      <c r="H751" s="99" t="s">
        <v>107</v>
      </c>
      <c r="I751" s="205" t="s">
        <v>152</v>
      </c>
      <c r="J751" s="311" t="s">
        <v>10</v>
      </c>
      <c r="K751" s="312" t="s">
        <v>158</v>
      </c>
      <c r="L751" s="316">
        <v>3</v>
      </c>
      <c r="M751" s="164">
        <v>4</v>
      </c>
      <c r="N751" s="164">
        <v>3</v>
      </c>
      <c r="O751" s="317">
        <v>4</v>
      </c>
      <c r="P751" s="211">
        <v>343</v>
      </c>
      <c r="Q751" s="315" t="s">
        <v>35</v>
      </c>
      <c r="R751" s="437">
        <v>11</v>
      </c>
      <c r="S751" s="810">
        <v>10000</v>
      </c>
      <c r="T751" s="810">
        <v>5000</v>
      </c>
      <c r="U751" s="967">
        <v>10000</v>
      </c>
      <c r="V751" s="810">
        <v>10000</v>
      </c>
      <c r="W751" s="967">
        <v>10000</v>
      </c>
      <c r="X751" s="810">
        <v>10000</v>
      </c>
      <c r="Y751" s="810">
        <v>10000</v>
      </c>
    </row>
    <row r="752" spans="2:25" ht="30" hidden="1" customHeight="1" x14ac:dyDescent="0.25">
      <c r="B752" s="262" t="s">
        <v>105</v>
      </c>
      <c r="C752" s="279" t="s">
        <v>150</v>
      </c>
      <c r="D752" s="197"/>
      <c r="E752" s="97" t="s">
        <v>6</v>
      </c>
      <c r="F752" s="97" t="s">
        <v>7</v>
      </c>
      <c r="G752" s="97" t="s">
        <v>8</v>
      </c>
      <c r="H752" s="99" t="s">
        <v>107</v>
      </c>
      <c r="I752" s="198" t="s">
        <v>152</v>
      </c>
      <c r="J752" s="305" t="s">
        <v>10</v>
      </c>
      <c r="K752" s="306" t="s">
        <v>158</v>
      </c>
      <c r="L752" s="307"/>
      <c r="M752" s="308"/>
      <c r="N752" s="308"/>
      <c r="O752" s="308"/>
      <c r="P752" s="309"/>
      <c r="Q752" s="310" t="s">
        <v>159</v>
      </c>
      <c r="R752" s="444">
        <v>52</v>
      </c>
      <c r="S752" s="469">
        <f t="shared" ref="S752:Y752" si="180">SUM(S753:S759)</f>
        <v>1500000</v>
      </c>
      <c r="T752" s="469">
        <f t="shared" si="180"/>
        <v>683374</v>
      </c>
      <c r="U752" s="1058">
        <f t="shared" si="180"/>
        <v>1300000</v>
      </c>
      <c r="V752" s="469">
        <f t="shared" si="180"/>
        <v>420000</v>
      </c>
      <c r="W752" s="1058">
        <f t="shared" si="180"/>
        <v>1300000</v>
      </c>
      <c r="X752" s="469">
        <f t="shared" si="180"/>
        <v>600000</v>
      </c>
      <c r="Y752" s="469">
        <f t="shared" si="180"/>
        <v>600000</v>
      </c>
    </row>
    <row r="753" spans="2:25" ht="15" hidden="1" customHeight="1" x14ac:dyDescent="0.25">
      <c r="B753" s="560" t="s">
        <v>105</v>
      </c>
      <c r="C753" s="561" t="s">
        <v>150</v>
      </c>
      <c r="D753" s="321"/>
      <c r="E753" s="97" t="s">
        <v>6</v>
      </c>
      <c r="F753" s="97"/>
      <c r="G753" s="97"/>
      <c r="H753" s="99" t="s">
        <v>107</v>
      </c>
      <c r="I753" s="560" t="s">
        <v>152</v>
      </c>
      <c r="J753" s="289" t="s">
        <v>10</v>
      </c>
      <c r="K753" s="322" t="s">
        <v>158</v>
      </c>
      <c r="L753" s="322">
        <v>3</v>
      </c>
      <c r="M753" s="323">
        <v>2</v>
      </c>
      <c r="N753" s="323">
        <v>2</v>
      </c>
      <c r="O753" s="323">
        <v>3</v>
      </c>
      <c r="P753" s="290">
        <v>322</v>
      </c>
      <c r="Q753" s="315" t="s">
        <v>76</v>
      </c>
      <c r="R753" s="439">
        <v>52</v>
      </c>
      <c r="S753" s="810"/>
      <c r="T753" s="810"/>
      <c r="U753" s="967"/>
      <c r="V753" s="457"/>
      <c r="W753" s="967"/>
      <c r="X753" s="457"/>
      <c r="Y753" s="457"/>
    </row>
    <row r="754" spans="2:25" ht="15" hidden="1" customHeight="1" x14ac:dyDescent="0.25">
      <c r="B754" s="262" t="s">
        <v>105</v>
      </c>
      <c r="C754" s="287" t="s">
        <v>150</v>
      </c>
      <c r="D754" s="321"/>
      <c r="E754" s="97" t="s">
        <v>6</v>
      </c>
      <c r="F754" s="205"/>
      <c r="G754" s="205"/>
      <c r="H754" s="99" t="s">
        <v>107</v>
      </c>
      <c r="I754" s="205" t="s">
        <v>152</v>
      </c>
      <c r="J754" s="289" t="s">
        <v>10</v>
      </c>
      <c r="K754" s="290" t="s">
        <v>158</v>
      </c>
      <c r="L754" s="322">
        <v>3</v>
      </c>
      <c r="M754" s="323">
        <v>2</v>
      </c>
      <c r="N754" s="323">
        <v>3</v>
      </c>
      <c r="O754" s="323">
        <v>1</v>
      </c>
      <c r="P754" s="207">
        <v>323</v>
      </c>
      <c r="Q754" s="315" t="s">
        <v>161</v>
      </c>
      <c r="R754" s="439">
        <v>52</v>
      </c>
      <c r="S754" s="810"/>
      <c r="T754" s="810"/>
      <c r="U754" s="967"/>
      <c r="V754" s="457"/>
      <c r="W754" s="967"/>
      <c r="X754" s="457"/>
      <c r="Y754" s="457"/>
    </row>
    <row r="755" spans="2:25" ht="15" hidden="1" customHeight="1" x14ac:dyDescent="0.25">
      <c r="B755" s="262" t="s">
        <v>105</v>
      </c>
      <c r="C755" s="287" t="s">
        <v>150</v>
      </c>
      <c r="D755" s="197"/>
      <c r="E755" s="97" t="s">
        <v>6</v>
      </c>
      <c r="F755" s="205"/>
      <c r="G755" s="205"/>
      <c r="H755" s="99" t="s">
        <v>107</v>
      </c>
      <c r="I755" s="205" t="s">
        <v>152</v>
      </c>
      <c r="J755" s="289" t="s">
        <v>10</v>
      </c>
      <c r="K755" s="290" t="s">
        <v>158</v>
      </c>
      <c r="L755" s="316">
        <v>3</v>
      </c>
      <c r="M755" s="164">
        <v>2</v>
      </c>
      <c r="N755" s="164">
        <v>3</v>
      </c>
      <c r="O755" s="324">
        <v>2</v>
      </c>
      <c r="P755" s="211">
        <v>323</v>
      </c>
      <c r="Q755" s="315" t="s">
        <v>77</v>
      </c>
      <c r="R755" s="439">
        <v>52</v>
      </c>
      <c r="S755" s="810">
        <v>500000</v>
      </c>
      <c r="T755" s="810"/>
      <c r="U755" s="967">
        <v>300000</v>
      </c>
      <c r="V755" s="457">
        <v>200000</v>
      </c>
      <c r="W755" s="967">
        <v>300000</v>
      </c>
      <c r="X755" s="457">
        <v>200000</v>
      </c>
      <c r="Y755" s="457">
        <v>200000</v>
      </c>
    </row>
    <row r="756" spans="2:25" ht="15" hidden="1" customHeight="1" x14ac:dyDescent="0.25">
      <c r="B756" s="562" t="s">
        <v>105</v>
      </c>
      <c r="C756" s="563" t="s">
        <v>150</v>
      </c>
      <c r="D756" s="197"/>
      <c r="E756" s="97" t="s">
        <v>6</v>
      </c>
      <c r="F756" s="205"/>
      <c r="G756" s="205"/>
      <c r="H756" s="99" t="s">
        <v>107</v>
      </c>
      <c r="I756" s="460" t="s">
        <v>152</v>
      </c>
      <c r="J756" s="289" t="s">
        <v>10</v>
      </c>
      <c r="K756" s="290" t="s">
        <v>158</v>
      </c>
      <c r="L756" s="316">
        <v>3</v>
      </c>
      <c r="M756" s="164">
        <v>2</v>
      </c>
      <c r="N756" s="164">
        <v>3</v>
      </c>
      <c r="O756" s="324">
        <v>5</v>
      </c>
      <c r="P756" s="211">
        <v>323</v>
      </c>
      <c r="Q756" s="315" t="s">
        <v>28</v>
      </c>
      <c r="R756" s="439">
        <v>52</v>
      </c>
      <c r="S756" s="810"/>
      <c r="T756" s="810"/>
      <c r="U756" s="967"/>
      <c r="V756" s="457"/>
      <c r="W756" s="967"/>
      <c r="X756" s="457"/>
      <c r="Y756" s="457"/>
    </row>
    <row r="757" spans="2:25" ht="15" hidden="1" customHeight="1" x14ac:dyDescent="0.25">
      <c r="B757" s="262" t="s">
        <v>105</v>
      </c>
      <c r="C757" s="287" t="s">
        <v>150</v>
      </c>
      <c r="D757" s="197"/>
      <c r="E757" s="97" t="s">
        <v>6</v>
      </c>
      <c r="F757" s="205"/>
      <c r="G757" s="205"/>
      <c r="H757" s="99" t="s">
        <v>107</v>
      </c>
      <c r="I757" s="205" t="s">
        <v>152</v>
      </c>
      <c r="J757" s="289" t="s">
        <v>10</v>
      </c>
      <c r="K757" s="325" t="s">
        <v>158</v>
      </c>
      <c r="L757" s="326">
        <v>3</v>
      </c>
      <c r="M757" s="317">
        <v>2</v>
      </c>
      <c r="N757" s="317">
        <v>3</v>
      </c>
      <c r="O757" s="324">
        <v>8</v>
      </c>
      <c r="P757" s="207">
        <v>323</v>
      </c>
      <c r="Q757" s="327" t="s">
        <v>38</v>
      </c>
      <c r="R757" s="439">
        <v>52</v>
      </c>
      <c r="S757" s="810">
        <v>300000</v>
      </c>
      <c r="T757" s="810"/>
      <c r="U757" s="967">
        <v>300000</v>
      </c>
      <c r="V757" s="457">
        <v>200000</v>
      </c>
      <c r="W757" s="967">
        <v>300000</v>
      </c>
      <c r="X757" s="457">
        <v>200000</v>
      </c>
      <c r="Y757" s="457">
        <v>200000</v>
      </c>
    </row>
    <row r="758" spans="2:25" ht="15" hidden="1" customHeight="1" x14ac:dyDescent="0.25">
      <c r="B758" s="262" t="s">
        <v>105</v>
      </c>
      <c r="C758" s="287" t="s">
        <v>150</v>
      </c>
      <c r="D758" s="197"/>
      <c r="E758" s="97" t="s">
        <v>6</v>
      </c>
      <c r="F758" s="205"/>
      <c r="G758" s="205"/>
      <c r="H758" s="99" t="s">
        <v>107</v>
      </c>
      <c r="I758" s="205" t="s">
        <v>152</v>
      </c>
      <c r="J758" s="289" t="s">
        <v>10</v>
      </c>
      <c r="K758" s="325" t="s">
        <v>158</v>
      </c>
      <c r="L758" s="326">
        <v>3</v>
      </c>
      <c r="M758" s="317">
        <v>2</v>
      </c>
      <c r="N758" s="317">
        <v>4</v>
      </c>
      <c r="O758" s="317">
        <v>1</v>
      </c>
      <c r="P758" s="207">
        <v>324</v>
      </c>
      <c r="Q758" s="327" t="s">
        <v>47</v>
      </c>
      <c r="R758" s="439">
        <v>52</v>
      </c>
      <c r="S758" s="810">
        <v>700000</v>
      </c>
      <c r="T758" s="810">
        <v>683374</v>
      </c>
      <c r="U758" s="967">
        <v>700000</v>
      </c>
      <c r="V758" s="457">
        <v>20000</v>
      </c>
      <c r="W758" s="967">
        <v>700000</v>
      </c>
      <c r="X758" s="457">
        <v>200000</v>
      </c>
      <c r="Y758" s="457">
        <v>200000</v>
      </c>
    </row>
    <row r="759" spans="2:25" ht="15" hidden="1" customHeight="1" x14ac:dyDescent="0.25">
      <c r="B759" s="562" t="s">
        <v>105</v>
      </c>
      <c r="C759" s="563" t="s">
        <v>150</v>
      </c>
      <c r="D759" s="197"/>
      <c r="E759" s="97" t="s">
        <v>6</v>
      </c>
      <c r="F759" s="205"/>
      <c r="G759" s="205"/>
      <c r="H759" s="99" t="s">
        <v>107</v>
      </c>
      <c r="I759" s="460" t="s">
        <v>152</v>
      </c>
      <c r="J759" s="289" t="s">
        <v>10</v>
      </c>
      <c r="K759" s="290" t="s">
        <v>158</v>
      </c>
      <c r="L759" s="326">
        <v>3</v>
      </c>
      <c r="M759" s="317">
        <v>2</v>
      </c>
      <c r="N759" s="317">
        <v>9</v>
      </c>
      <c r="O759" s="317">
        <v>4</v>
      </c>
      <c r="P759" s="207">
        <v>329</v>
      </c>
      <c r="Q759" s="315" t="s">
        <v>40</v>
      </c>
      <c r="R759" s="439">
        <v>52</v>
      </c>
      <c r="S759" s="810"/>
      <c r="T759" s="810"/>
      <c r="U759" s="967"/>
      <c r="V759" s="457"/>
      <c r="W759" s="967"/>
      <c r="X759" s="457"/>
      <c r="Y759" s="457"/>
    </row>
    <row r="760" spans="2:25" ht="26.25" hidden="1" customHeight="1" x14ac:dyDescent="0.25">
      <c r="B760" s="262" t="s">
        <v>105</v>
      </c>
      <c r="C760" s="279" t="s">
        <v>150</v>
      </c>
      <c r="D760" s="197"/>
      <c r="E760" s="97" t="s">
        <v>6</v>
      </c>
      <c r="F760" s="97" t="s">
        <v>7</v>
      </c>
      <c r="G760" s="97" t="s">
        <v>8</v>
      </c>
      <c r="H760" s="99" t="s">
        <v>107</v>
      </c>
      <c r="I760" s="198" t="s">
        <v>152</v>
      </c>
      <c r="J760" s="305" t="s">
        <v>10</v>
      </c>
      <c r="K760" s="306" t="s">
        <v>158</v>
      </c>
      <c r="L760" s="307"/>
      <c r="M760" s="308"/>
      <c r="N760" s="308"/>
      <c r="O760" s="308"/>
      <c r="P760" s="309"/>
      <c r="Q760" s="310" t="s">
        <v>159</v>
      </c>
      <c r="R760" s="445">
        <v>61</v>
      </c>
      <c r="S760" s="469">
        <f t="shared" ref="S760:Y760" si="181">SUM(S761:S762)</f>
        <v>0</v>
      </c>
      <c r="T760" s="469">
        <f t="shared" si="181"/>
        <v>0</v>
      </c>
      <c r="U760" s="1058">
        <f t="shared" si="181"/>
        <v>0</v>
      </c>
      <c r="V760" s="469">
        <f t="shared" si="181"/>
        <v>0</v>
      </c>
      <c r="W760" s="1058">
        <f t="shared" si="181"/>
        <v>0</v>
      </c>
      <c r="X760" s="469">
        <f t="shared" si="181"/>
        <v>0</v>
      </c>
      <c r="Y760" s="469">
        <f t="shared" si="181"/>
        <v>0</v>
      </c>
    </row>
    <row r="761" spans="2:25" ht="15" hidden="1" customHeight="1" x14ac:dyDescent="0.25">
      <c r="B761" s="262" t="s">
        <v>105</v>
      </c>
      <c r="C761" s="287" t="s">
        <v>150</v>
      </c>
      <c r="D761" s="197"/>
      <c r="E761" s="97" t="s">
        <v>6</v>
      </c>
      <c r="F761" s="205"/>
      <c r="G761" s="205"/>
      <c r="H761" s="99" t="s">
        <v>107</v>
      </c>
      <c r="I761" s="205" t="s">
        <v>152</v>
      </c>
      <c r="J761" s="289" t="s">
        <v>10</v>
      </c>
      <c r="K761" s="290" t="s">
        <v>158</v>
      </c>
      <c r="L761" s="316">
        <v>3</v>
      </c>
      <c r="M761" s="164">
        <v>2</v>
      </c>
      <c r="N761" s="164">
        <v>3</v>
      </c>
      <c r="O761" s="317">
        <v>2</v>
      </c>
      <c r="P761" s="211">
        <v>323</v>
      </c>
      <c r="Q761" s="315" t="s">
        <v>77</v>
      </c>
      <c r="R761" s="441">
        <v>61</v>
      </c>
      <c r="S761" s="810"/>
      <c r="T761" s="457"/>
      <c r="U761" s="967"/>
      <c r="V761" s="457"/>
      <c r="W761" s="967"/>
      <c r="X761" s="457"/>
      <c r="Y761" s="457"/>
    </row>
    <row r="762" spans="2:25" ht="15" hidden="1" customHeight="1" x14ac:dyDescent="0.25">
      <c r="B762" s="262" t="s">
        <v>105</v>
      </c>
      <c r="C762" s="287" t="s">
        <v>150</v>
      </c>
      <c r="D762" s="197"/>
      <c r="E762" s="97" t="s">
        <v>6</v>
      </c>
      <c r="F762" s="205"/>
      <c r="G762" s="205"/>
      <c r="H762" s="99" t="s">
        <v>107</v>
      </c>
      <c r="I762" s="205" t="s">
        <v>152</v>
      </c>
      <c r="J762" s="289" t="s">
        <v>10</v>
      </c>
      <c r="K762" s="290" t="s">
        <v>158</v>
      </c>
      <c r="L762" s="326">
        <v>3</v>
      </c>
      <c r="M762" s="317">
        <v>2</v>
      </c>
      <c r="N762" s="317">
        <v>3</v>
      </c>
      <c r="O762" s="324">
        <v>8</v>
      </c>
      <c r="P762" s="207">
        <v>323</v>
      </c>
      <c r="Q762" s="327" t="s">
        <v>38</v>
      </c>
      <c r="R762" s="441">
        <v>61</v>
      </c>
      <c r="S762" s="810"/>
      <c r="T762" s="457"/>
      <c r="U762" s="967"/>
      <c r="V762" s="457"/>
      <c r="W762" s="967"/>
      <c r="X762" s="457"/>
      <c r="Y762" s="457"/>
    </row>
    <row r="763" spans="2:25" ht="35.25" hidden="1" customHeight="1" x14ac:dyDescent="0.25">
      <c r="B763" s="262" t="s">
        <v>105</v>
      </c>
      <c r="C763" s="279" t="s">
        <v>150</v>
      </c>
      <c r="D763" s="197"/>
      <c r="E763" s="97" t="s">
        <v>6</v>
      </c>
      <c r="F763" s="97" t="s">
        <v>7</v>
      </c>
      <c r="G763" s="97" t="s">
        <v>8</v>
      </c>
      <c r="H763" s="99" t="s">
        <v>107</v>
      </c>
      <c r="I763" s="205" t="s">
        <v>152</v>
      </c>
      <c r="J763" s="305" t="s">
        <v>10</v>
      </c>
      <c r="K763" s="328" t="s">
        <v>163</v>
      </c>
      <c r="L763" s="306"/>
      <c r="M763" s="329"/>
      <c r="N763" s="329"/>
      <c r="O763" s="329"/>
      <c r="P763" s="330"/>
      <c r="Q763" s="310" t="s">
        <v>164</v>
      </c>
      <c r="R763" s="443">
        <v>11</v>
      </c>
      <c r="S763" s="469">
        <f t="shared" ref="S763:Y763" si="182">SUM(S764:S766)</f>
        <v>0</v>
      </c>
      <c r="T763" s="469">
        <f t="shared" si="182"/>
        <v>0</v>
      </c>
      <c r="U763" s="1058">
        <f t="shared" si="182"/>
        <v>0</v>
      </c>
      <c r="V763" s="469">
        <f t="shared" si="182"/>
        <v>1500000</v>
      </c>
      <c r="W763" s="1058">
        <f t="shared" si="182"/>
        <v>0</v>
      </c>
      <c r="X763" s="469">
        <f t="shared" si="182"/>
        <v>1400000</v>
      </c>
      <c r="Y763" s="469">
        <f t="shared" si="182"/>
        <v>1400000</v>
      </c>
    </row>
    <row r="764" spans="2:25" ht="15" hidden="1" customHeight="1" x14ac:dyDescent="0.25">
      <c r="B764" s="262" t="s">
        <v>105</v>
      </c>
      <c r="C764" s="287" t="s">
        <v>150</v>
      </c>
      <c r="D764" s="197"/>
      <c r="E764" s="97" t="s">
        <v>6</v>
      </c>
      <c r="F764" s="205"/>
      <c r="G764" s="205"/>
      <c r="H764" s="99" t="s">
        <v>107</v>
      </c>
      <c r="I764" s="205" t="s">
        <v>152</v>
      </c>
      <c r="J764" s="311" t="s">
        <v>10</v>
      </c>
      <c r="K764" s="331" t="s">
        <v>163</v>
      </c>
      <c r="L764" s="313">
        <v>3</v>
      </c>
      <c r="M764" s="314">
        <v>2</v>
      </c>
      <c r="N764" s="314">
        <v>3</v>
      </c>
      <c r="O764" s="314">
        <v>7</v>
      </c>
      <c r="P764" s="211">
        <v>323</v>
      </c>
      <c r="Q764" s="223" t="s">
        <v>30</v>
      </c>
      <c r="R764" s="437">
        <v>11</v>
      </c>
      <c r="S764" s="810"/>
      <c r="T764" s="810"/>
      <c r="U764" s="967"/>
      <c r="V764" s="457">
        <v>500000</v>
      </c>
      <c r="W764" s="967"/>
      <c r="X764" s="457">
        <v>400000</v>
      </c>
      <c r="Y764" s="457">
        <v>400000</v>
      </c>
    </row>
    <row r="765" spans="2:25" ht="15" hidden="1" customHeight="1" x14ac:dyDescent="0.25">
      <c r="B765" s="262" t="s">
        <v>105</v>
      </c>
      <c r="C765" s="287" t="s">
        <v>150</v>
      </c>
      <c r="D765" s="197"/>
      <c r="E765" s="97" t="s">
        <v>6</v>
      </c>
      <c r="F765" s="205"/>
      <c r="G765" s="205"/>
      <c r="H765" s="99" t="s">
        <v>107</v>
      </c>
      <c r="I765" s="205" t="s">
        <v>152</v>
      </c>
      <c r="J765" s="1112" t="s">
        <v>10</v>
      </c>
      <c r="K765" s="1113" t="s">
        <v>163</v>
      </c>
      <c r="L765" s="853">
        <v>3</v>
      </c>
      <c r="M765" s="851">
        <v>2</v>
      </c>
      <c r="N765" s="851">
        <v>3</v>
      </c>
      <c r="O765" s="851">
        <v>8</v>
      </c>
      <c r="P765" s="827">
        <v>323</v>
      </c>
      <c r="Q765" s="852" t="s">
        <v>38</v>
      </c>
      <c r="R765" s="437">
        <v>11</v>
      </c>
      <c r="S765" s="937"/>
      <c r="T765" s="937"/>
      <c r="U765" s="970"/>
      <c r="V765" s="856">
        <v>1000000</v>
      </c>
      <c r="W765" s="970"/>
      <c r="X765" s="856">
        <v>1000000</v>
      </c>
      <c r="Y765" s="856">
        <v>1000000</v>
      </c>
    </row>
    <row r="766" spans="2:25" ht="15" hidden="1" customHeight="1" x14ac:dyDescent="0.25">
      <c r="B766" s="262" t="s">
        <v>105</v>
      </c>
      <c r="C766" s="287" t="s">
        <v>150</v>
      </c>
      <c r="D766" s="197"/>
      <c r="E766" s="97" t="s">
        <v>6</v>
      </c>
      <c r="F766" s="205"/>
      <c r="G766" s="205"/>
      <c r="H766" s="99" t="s">
        <v>107</v>
      </c>
      <c r="I766" s="205" t="s">
        <v>152</v>
      </c>
      <c r="J766" s="311" t="s">
        <v>10</v>
      </c>
      <c r="K766" s="331" t="s">
        <v>163</v>
      </c>
      <c r="L766" s="316">
        <v>3</v>
      </c>
      <c r="M766" s="164">
        <v>2</v>
      </c>
      <c r="N766" s="164">
        <v>9</v>
      </c>
      <c r="O766" s="164">
        <v>1</v>
      </c>
      <c r="P766" s="211">
        <v>329</v>
      </c>
      <c r="Q766" s="332" t="s">
        <v>39</v>
      </c>
      <c r="R766" s="437">
        <v>11</v>
      </c>
      <c r="S766" s="810"/>
      <c r="T766" s="810"/>
      <c r="U766" s="967"/>
      <c r="V766" s="457"/>
      <c r="W766" s="967"/>
      <c r="X766" s="457"/>
      <c r="Y766" s="457"/>
    </row>
    <row r="767" spans="2:25" ht="25.5" hidden="1" customHeight="1" x14ac:dyDescent="0.25">
      <c r="B767" s="262" t="s">
        <v>105</v>
      </c>
      <c r="C767" s="279" t="s">
        <v>150</v>
      </c>
      <c r="D767" s="197"/>
      <c r="E767" s="97" t="s">
        <v>6</v>
      </c>
      <c r="F767" s="97" t="s">
        <v>7</v>
      </c>
      <c r="G767" s="97" t="s">
        <v>8</v>
      </c>
      <c r="H767" s="99" t="s">
        <v>107</v>
      </c>
      <c r="I767" s="205" t="s">
        <v>152</v>
      </c>
      <c r="J767" s="305" t="s">
        <v>10</v>
      </c>
      <c r="K767" s="328" t="s">
        <v>163</v>
      </c>
      <c r="L767" s="306"/>
      <c r="M767" s="329"/>
      <c r="N767" s="329"/>
      <c r="O767" s="329"/>
      <c r="P767" s="330"/>
      <c r="Q767" s="310" t="s">
        <v>164</v>
      </c>
      <c r="R767" s="949">
        <v>43</v>
      </c>
      <c r="S767" s="469">
        <f>S768</f>
        <v>15000000</v>
      </c>
      <c r="T767" s="469">
        <f t="shared" ref="T767:Y767" si="183">T768</f>
        <v>8574953.4600000009</v>
      </c>
      <c r="U767" s="1058">
        <f t="shared" si="183"/>
        <v>15000000</v>
      </c>
      <c r="V767" s="469">
        <f t="shared" si="183"/>
        <v>15000000</v>
      </c>
      <c r="W767" s="1058">
        <f t="shared" si="183"/>
        <v>15000000</v>
      </c>
      <c r="X767" s="469">
        <f t="shared" si="183"/>
        <v>8000000</v>
      </c>
      <c r="Y767" s="469">
        <f t="shared" si="183"/>
        <v>8000000</v>
      </c>
    </row>
    <row r="768" spans="2:25" ht="15" hidden="1" customHeight="1" x14ac:dyDescent="0.25">
      <c r="B768" s="262" t="s">
        <v>105</v>
      </c>
      <c r="C768" s="287" t="s">
        <v>150</v>
      </c>
      <c r="D768" s="197"/>
      <c r="E768" s="97" t="s">
        <v>6</v>
      </c>
      <c r="F768" s="205"/>
      <c r="G768" s="205"/>
      <c r="H768" s="99" t="s">
        <v>107</v>
      </c>
      <c r="I768" s="205" t="s">
        <v>152</v>
      </c>
      <c r="J768" s="365" t="s">
        <v>10</v>
      </c>
      <c r="K768" s="366" t="s">
        <v>163</v>
      </c>
      <c r="L768" s="397">
        <v>3</v>
      </c>
      <c r="M768" s="319">
        <v>2</v>
      </c>
      <c r="N768" s="319">
        <v>3</v>
      </c>
      <c r="O768" s="319">
        <v>7</v>
      </c>
      <c r="P768" s="207">
        <v>323</v>
      </c>
      <c r="Q768" s="320" t="s">
        <v>30</v>
      </c>
      <c r="R768" s="968">
        <v>43</v>
      </c>
      <c r="S768" s="816">
        <v>15000000</v>
      </c>
      <c r="T768" s="816">
        <v>8574953.4600000009</v>
      </c>
      <c r="U768" s="969">
        <v>15000000</v>
      </c>
      <c r="V768" s="750">
        <v>15000000</v>
      </c>
      <c r="W768" s="969">
        <v>15000000</v>
      </c>
      <c r="X768" s="750">
        <v>8000000</v>
      </c>
      <c r="Y768" s="750">
        <v>8000000</v>
      </c>
    </row>
    <row r="769" spans="2:25" ht="25.5" hidden="1" customHeight="1" x14ac:dyDescent="0.25">
      <c r="B769" s="262" t="s">
        <v>105</v>
      </c>
      <c r="C769" s="279" t="s">
        <v>150</v>
      </c>
      <c r="D769" s="197"/>
      <c r="E769" s="97" t="s">
        <v>6</v>
      </c>
      <c r="F769" s="97" t="s">
        <v>7</v>
      </c>
      <c r="G769" s="97" t="s">
        <v>8</v>
      </c>
      <c r="H769" s="99" t="s">
        <v>107</v>
      </c>
      <c r="I769" s="205" t="s">
        <v>152</v>
      </c>
      <c r="J769" s="305" t="s">
        <v>10</v>
      </c>
      <c r="K769" s="328" t="s">
        <v>163</v>
      </c>
      <c r="L769" s="306"/>
      <c r="M769" s="329"/>
      <c r="N769" s="329"/>
      <c r="O769" s="329"/>
      <c r="P769" s="330"/>
      <c r="Q769" s="310" t="s">
        <v>164</v>
      </c>
      <c r="R769" s="444">
        <v>52</v>
      </c>
      <c r="S769" s="469">
        <f t="shared" ref="S769:Y769" si="184">SUM(S770:S771)</f>
        <v>0</v>
      </c>
      <c r="T769" s="469">
        <f t="shared" si="184"/>
        <v>0</v>
      </c>
      <c r="U769" s="1058">
        <f t="shared" si="184"/>
        <v>0</v>
      </c>
      <c r="V769" s="469">
        <f t="shared" si="184"/>
        <v>0</v>
      </c>
      <c r="W769" s="1058">
        <f t="shared" si="184"/>
        <v>0</v>
      </c>
      <c r="X769" s="469">
        <f t="shared" si="184"/>
        <v>0</v>
      </c>
      <c r="Y769" s="469">
        <f t="shared" si="184"/>
        <v>0</v>
      </c>
    </row>
    <row r="770" spans="2:25" ht="15" hidden="1" customHeight="1" x14ac:dyDescent="0.25">
      <c r="B770" s="262" t="s">
        <v>105</v>
      </c>
      <c r="C770" s="287" t="s">
        <v>150</v>
      </c>
      <c r="D770" s="197"/>
      <c r="E770" s="97" t="s">
        <v>6</v>
      </c>
      <c r="F770" s="205"/>
      <c r="G770" s="205"/>
      <c r="H770" s="99" t="s">
        <v>107</v>
      </c>
      <c r="I770" s="205" t="s">
        <v>152</v>
      </c>
      <c r="J770" s="365" t="s">
        <v>10</v>
      </c>
      <c r="K770" s="366" t="s">
        <v>163</v>
      </c>
      <c r="L770" s="397">
        <v>3</v>
      </c>
      <c r="M770" s="319">
        <v>2</v>
      </c>
      <c r="N770" s="319">
        <v>3</v>
      </c>
      <c r="O770" s="319">
        <v>7</v>
      </c>
      <c r="P770" s="207">
        <v>323</v>
      </c>
      <c r="Q770" s="320" t="s">
        <v>30</v>
      </c>
      <c r="R770" s="439">
        <v>52</v>
      </c>
      <c r="S770" s="810"/>
      <c r="T770" s="810"/>
      <c r="U770" s="967"/>
      <c r="V770" s="457"/>
      <c r="W770" s="967"/>
      <c r="X770" s="457"/>
      <c r="Y770" s="457"/>
    </row>
    <row r="771" spans="2:25" ht="15" hidden="1" customHeight="1" x14ac:dyDescent="0.25">
      <c r="B771" s="262" t="s">
        <v>105</v>
      </c>
      <c r="C771" s="287" t="s">
        <v>150</v>
      </c>
      <c r="D771" s="197"/>
      <c r="E771" s="97" t="s">
        <v>6</v>
      </c>
      <c r="F771" s="205"/>
      <c r="G771" s="205"/>
      <c r="H771" s="99" t="s">
        <v>107</v>
      </c>
      <c r="I771" s="205" t="s">
        <v>152</v>
      </c>
      <c r="J771" s="311" t="s">
        <v>10</v>
      </c>
      <c r="K771" s="331" t="s">
        <v>163</v>
      </c>
      <c r="L771" s="316">
        <v>3</v>
      </c>
      <c r="M771" s="164">
        <v>2</v>
      </c>
      <c r="N771" s="164">
        <v>9</v>
      </c>
      <c r="O771" s="164">
        <v>1</v>
      </c>
      <c r="P771" s="211">
        <v>329</v>
      </c>
      <c r="Q771" s="332" t="s">
        <v>39</v>
      </c>
      <c r="R771" s="439">
        <v>52</v>
      </c>
      <c r="S771" s="810"/>
      <c r="T771" s="810"/>
      <c r="U771" s="967"/>
      <c r="V771" s="457"/>
      <c r="W771" s="967"/>
      <c r="X771" s="457"/>
      <c r="Y771" s="457"/>
    </row>
    <row r="772" spans="2:25" ht="25.5" hidden="1" customHeight="1" x14ac:dyDescent="0.25">
      <c r="B772" s="262" t="s">
        <v>105</v>
      </c>
      <c r="C772" s="279" t="s">
        <v>150</v>
      </c>
      <c r="D772" s="197"/>
      <c r="E772" s="97" t="s">
        <v>6</v>
      </c>
      <c r="F772" s="97" t="s">
        <v>7</v>
      </c>
      <c r="G772" s="97" t="s">
        <v>8</v>
      </c>
      <c r="H772" s="99" t="s">
        <v>107</v>
      </c>
      <c r="I772" s="205" t="s">
        <v>152</v>
      </c>
      <c r="J772" s="305" t="s">
        <v>10</v>
      </c>
      <c r="K772" s="328" t="s">
        <v>163</v>
      </c>
      <c r="L772" s="306"/>
      <c r="M772" s="329"/>
      <c r="N772" s="329"/>
      <c r="O772" s="329"/>
      <c r="P772" s="330"/>
      <c r="Q772" s="310" t="s">
        <v>164</v>
      </c>
      <c r="R772" s="445">
        <v>61</v>
      </c>
      <c r="S772" s="469">
        <f t="shared" ref="S772:Y772" si="185">SUM(S773:S774)</f>
        <v>0</v>
      </c>
      <c r="T772" s="469">
        <f t="shared" si="185"/>
        <v>0</v>
      </c>
      <c r="U772" s="1058">
        <f t="shared" si="185"/>
        <v>0</v>
      </c>
      <c r="V772" s="469">
        <f t="shared" si="185"/>
        <v>0</v>
      </c>
      <c r="W772" s="1058">
        <f t="shared" si="185"/>
        <v>0</v>
      </c>
      <c r="X772" s="469">
        <f t="shared" si="185"/>
        <v>0</v>
      </c>
      <c r="Y772" s="469">
        <f t="shared" si="185"/>
        <v>0</v>
      </c>
    </row>
    <row r="773" spans="2:25" ht="15" hidden="1" customHeight="1" x14ac:dyDescent="0.25">
      <c r="B773" s="262" t="s">
        <v>105</v>
      </c>
      <c r="C773" s="287" t="s">
        <v>150</v>
      </c>
      <c r="D773" s="197"/>
      <c r="E773" s="97" t="s">
        <v>6</v>
      </c>
      <c r="F773" s="205"/>
      <c r="G773" s="205"/>
      <c r="H773" s="99" t="s">
        <v>107</v>
      </c>
      <c r="I773" s="205" t="s">
        <v>152</v>
      </c>
      <c r="J773" s="365" t="s">
        <v>10</v>
      </c>
      <c r="K773" s="366" t="s">
        <v>163</v>
      </c>
      <c r="L773" s="397">
        <v>3</v>
      </c>
      <c r="M773" s="319">
        <v>2</v>
      </c>
      <c r="N773" s="319">
        <v>3</v>
      </c>
      <c r="O773" s="319">
        <v>7</v>
      </c>
      <c r="P773" s="207">
        <v>323</v>
      </c>
      <c r="Q773" s="320" t="s">
        <v>30</v>
      </c>
      <c r="R773" s="441">
        <v>61</v>
      </c>
      <c r="S773" s="810"/>
      <c r="T773" s="810"/>
      <c r="U773" s="967"/>
      <c r="V773" s="457"/>
      <c r="W773" s="967"/>
      <c r="X773" s="457"/>
      <c r="Y773" s="457"/>
    </row>
    <row r="774" spans="2:25" ht="15" hidden="1" customHeight="1" x14ac:dyDescent="0.25">
      <c r="B774" s="262" t="s">
        <v>105</v>
      </c>
      <c r="C774" s="287" t="s">
        <v>150</v>
      </c>
      <c r="D774" s="197"/>
      <c r="E774" s="97" t="s">
        <v>6</v>
      </c>
      <c r="F774" s="205"/>
      <c r="G774" s="205"/>
      <c r="H774" s="99" t="s">
        <v>107</v>
      </c>
      <c r="I774" s="205" t="s">
        <v>152</v>
      </c>
      <c r="J774" s="311" t="s">
        <v>10</v>
      </c>
      <c r="K774" s="331" t="s">
        <v>163</v>
      </c>
      <c r="L774" s="316">
        <v>3</v>
      </c>
      <c r="M774" s="164">
        <v>2</v>
      </c>
      <c r="N774" s="164">
        <v>9</v>
      </c>
      <c r="O774" s="164">
        <v>1</v>
      </c>
      <c r="P774" s="211">
        <v>329</v>
      </c>
      <c r="Q774" s="332" t="s">
        <v>39</v>
      </c>
      <c r="R774" s="441">
        <v>61</v>
      </c>
      <c r="S774" s="810"/>
      <c r="T774" s="810"/>
      <c r="U774" s="967"/>
      <c r="V774" s="457"/>
      <c r="W774" s="967"/>
      <c r="X774" s="457"/>
      <c r="Y774" s="457"/>
    </row>
    <row r="775" spans="2:25" ht="25.5" hidden="1" customHeight="1" x14ac:dyDescent="0.25">
      <c r="B775" s="262" t="s">
        <v>105</v>
      </c>
      <c r="C775" s="279" t="s">
        <v>150</v>
      </c>
      <c r="D775" s="173"/>
      <c r="E775" s="97" t="s">
        <v>6</v>
      </c>
      <c r="F775" s="97" t="s">
        <v>7</v>
      </c>
      <c r="G775" s="97" t="s">
        <v>8</v>
      </c>
      <c r="H775" s="99" t="s">
        <v>107</v>
      </c>
      <c r="I775" s="281" t="s">
        <v>152</v>
      </c>
      <c r="J775" s="299" t="s">
        <v>10</v>
      </c>
      <c r="K775" s="333" t="s">
        <v>165</v>
      </c>
      <c r="L775" s="333"/>
      <c r="M775" s="334"/>
      <c r="N775" s="334"/>
      <c r="O775" s="334"/>
      <c r="P775" s="335"/>
      <c r="Q775" s="310" t="s">
        <v>166</v>
      </c>
      <c r="R775" s="443">
        <v>11</v>
      </c>
      <c r="S775" s="469">
        <f t="shared" ref="S775:Y775" si="186">SUM(S776:S777)</f>
        <v>300000</v>
      </c>
      <c r="T775" s="469">
        <f t="shared" si="186"/>
        <v>220000</v>
      </c>
      <c r="U775" s="1058">
        <f t="shared" si="186"/>
        <v>400000</v>
      </c>
      <c r="V775" s="469">
        <f t="shared" si="186"/>
        <v>425000</v>
      </c>
      <c r="W775" s="1058">
        <f t="shared" si="186"/>
        <v>400000</v>
      </c>
      <c r="X775" s="469">
        <f t="shared" si="186"/>
        <v>325000</v>
      </c>
      <c r="Y775" s="469">
        <f t="shared" si="186"/>
        <v>275000</v>
      </c>
    </row>
    <row r="776" spans="2:25" ht="15" hidden="1" customHeight="1" x14ac:dyDescent="0.25">
      <c r="B776" s="262" t="s">
        <v>105</v>
      </c>
      <c r="C776" s="287" t="s">
        <v>150</v>
      </c>
      <c r="D776" s="197"/>
      <c r="E776" s="97" t="s">
        <v>6</v>
      </c>
      <c r="F776" s="288"/>
      <c r="G776" s="288"/>
      <c r="H776" s="99" t="s">
        <v>107</v>
      </c>
      <c r="I776" s="288" t="s">
        <v>152</v>
      </c>
      <c r="J776" s="311" t="s">
        <v>10</v>
      </c>
      <c r="K776" s="331" t="s">
        <v>165</v>
      </c>
      <c r="L776" s="313">
        <v>3</v>
      </c>
      <c r="M776" s="314">
        <v>2</v>
      </c>
      <c r="N776" s="314">
        <v>3</v>
      </c>
      <c r="O776" s="314">
        <v>7</v>
      </c>
      <c r="P776" s="211">
        <v>323</v>
      </c>
      <c r="Q776" s="223" t="s">
        <v>30</v>
      </c>
      <c r="R776" s="437">
        <v>11</v>
      </c>
      <c r="S776" s="810">
        <v>150000</v>
      </c>
      <c r="T776" s="810">
        <v>220000</v>
      </c>
      <c r="U776" s="967">
        <v>200000</v>
      </c>
      <c r="V776" s="457">
        <v>300000</v>
      </c>
      <c r="W776" s="967">
        <v>200000</v>
      </c>
      <c r="X776" s="457">
        <v>200000</v>
      </c>
      <c r="Y776" s="457">
        <v>150000</v>
      </c>
    </row>
    <row r="777" spans="2:25" ht="15" hidden="1" customHeight="1" x14ac:dyDescent="0.25">
      <c r="B777" s="262" t="s">
        <v>105</v>
      </c>
      <c r="C777" s="287" t="s">
        <v>150</v>
      </c>
      <c r="D777" s="197"/>
      <c r="E777" s="97" t="s">
        <v>6</v>
      </c>
      <c r="F777" s="288"/>
      <c r="G777" s="288"/>
      <c r="H777" s="99" t="s">
        <v>107</v>
      </c>
      <c r="I777" s="288" t="s">
        <v>152</v>
      </c>
      <c r="J777" s="311" t="s">
        <v>10</v>
      </c>
      <c r="K777" s="331" t="s">
        <v>165</v>
      </c>
      <c r="L777" s="316">
        <v>3</v>
      </c>
      <c r="M777" s="164">
        <v>2</v>
      </c>
      <c r="N777" s="164">
        <v>3</v>
      </c>
      <c r="O777" s="336">
        <v>9</v>
      </c>
      <c r="P777" s="211">
        <v>323</v>
      </c>
      <c r="Q777" s="337" t="s">
        <v>45</v>
      </c>
      <c r="R777" s="437">
        <v>11</v>
      </c>
      <c r="S777" s="810">
        <v>150000</v>
      </c>
      <c r="T777" s="810">
        <v>0</v>
      </c>
      <c r="U777" s="967">
        <v>200000</v>
      </c>
      <c r="V777" s="457">
        <v>125000</v>
      </c>
      <c r="W777" s="967">
        <v>200000</v>
      </c>
      <c r="X777" s="457">
        <v>125000</v>
      </c>
      <c r="Y777" s="457">
        <v>125000</v>
      </c>
    </row>
    <row r="778" spans="2:25" ht="22.5" hidden="1" customHeight="1" x14ac:dyDescent="0.25">
      <c r="B778" s="262" t="s">
        <v>105</v>
      </c>
      <c r="C778" s="279" t="s">
        <v>150</v>
      </c>
      <c r="D778" s="338"/>
      <c r="E778" s="97" t="s">
        <v>6</v>
      </c>
      <c r="F778" s="97" t="s">
        <v>7</v>
      </c>
      <c r="G778" s="97" t="s">
        <v>8</v>
      </c>
      <c r="H778" s="99" t="s">
        <v>107</v>
      </c>
      <c r="I778" s="205" t="s">
        <v>152</v>
      </c>
      <c r="J778" s="339" t="s">
        <v>10</v>
      </c>
      <c r="K778" s="340" t="s">
        <v>167</v>
      </c>
      <c r="L778" s="340"/>
      <c r="M778" s="341"/>
      <c r="N778" s="341"/>
      <c r="O778" s="341"/>
      <c r="P778" s="342"/>
      <c r="Q778" s="343" t="s">
        <v>168</v>
      </c>
      <c r="R778" s="443">
        <v>11</v>
      </c>
      <c r="S778" s="469">
        <f t="shared" ref="S778:Y778" si="187">SUM(S779:S780)</f>
        <v>160000</v>
      </c>
      <c r="T778" s="469">
        <f t="shared" si="187"/>
        <v>0</v>
      </c>
      <c r="U778" s="1058">
        <f t="shared" si="187"/>
        <v>160000</v>
      </c>
      <c r="V778" s="469">
        <f t="shared" si="187"/>
        <v>160000</v>
      </c>
      <c r="W778" s="1058">
        <f t="shared" si="187"/>
        <v>160000</v>
      </c>
      <c r="X778" s="469">
        <f t="shared" si="187"/>
        <v>160000</v>
      </c>
      <c r="Y778" s="469">
        <f t="shared" si="187"/>
        <v>160000</v>
      </c>
    </row>
    <row r="779" spans="2:25" ht="15" hidden="1" customHeight="1" x14ac:dyDescent="0.25">
      <c r="B779" s="262" t="s">
        <v>105</v>
      </c>
      <c r="C779" s="287" t="s">
        <v>150</v>
      </c>
      <c r="D779" s="197"/>
      <c r="E779" s="97" t="s">
        <v>6</v>
      </c>
      <c r="F779" s="205"/>
      <c r="G779" s="205"/>
      <c r="H779" s="99" t="s">
        <v>107</v>
      </c>
      <c r="I779" s="205" t="s">
        <v>152</v>
      </c>
      <c r="J779" s="311" t="s">
        <v>10</v>
      </c>
      <c r="K779" s="331" t="s">
        <v>167</v>
      </c>
      <c r="L779" s="313">
        <v>3</v>
      </c>
      <c r="M779" s="314">
        <v>2</v>
      </c>
      <c r="N779" s="314">
        <v>3</v>
      </c>
      <c r="O779" s="314">
        <v>7</v>
      </c>
      <c r="P779" s="211">
        <v>323</v>
      </c>
      <c r="Q779" s="223" t="s">
        <v>30</v>
      </c>
      <c r="R779" s="437">
        <v>11</v>
      </c>
      <c r="S779" s="810">
        <v>75000</v>
      </c>
      <c r="T779" s="810">
        <v>0</v>
      </c>
      <c r="U779" s="967">
        <v>75000</v>
      </c>
      <c r="V779" s="750">
        <v>75000</v>
      </c>
      <c r="W779" s="967">
        <v>75000</v>
      </c>
      <c r="X779" s="750">
        <v>75000</v>
      </c>
      <c r="Y779" s="750">
        <v>75000</v>
      </c>
    </row>
    <row r="780" spans="2:25" ht="15" hidden="1" customHeight="1" x14ac:dyDescent="0.25">
      <c r="B780" s="262" t="s">
        <v>105</v>
      </c>
      <c r="C780" s="287" t="s">
        <v>150</v>
      </c>
      <c r="D780" s="197"/>
      <c r="E780" s="97" t="s">
        <v>6</v>
      </c>
      <c r="F780" s="205"/>
      <c r="G780" s="205"/>
      <c r="H780" s="99" t="s">
        <v>107</v>
      </c>
      <c r="I780" s="205" t="s">
        <v>152</v>
      </c>
      <c r="J780" s="311" t="s">
        <v>10</v>
      </c>
      <c r="K780" s="331" t="s">
        <v>167</v>
      </c>
      <c r="L780" s="316">
        <v>3</v>
      </c>
      <c r="M780" s="164">
        <v>2</v>
      </c>
      <c r="N780" s="164">
        <v>3</v>
      </c>
      <c r="O780" s="336">
        <v>8</v>
      </c>
      <c r="P780" s="211">
        <v>323</v>
      </c>
      <c r="Q780" s="344" t="s">
        <v>38</v>
      </c>
      <c r="R780" s="437">
        <v>11</v>
      </c>
      <c r="S780" s="810">
        <v>85000</v>
      </c>
      <c r="T780" s="810">
        <v>0</v>
      </c>
      <c r="U780" s="967">
        <v>85000</v>
      </c>
      <c r="V780" s="750">
        <v>85000</v>
      </c>
      <c r="W780" s="967">
        <v>85000</v>
      </c>
      <c r="X780" s="750">
        <v>85000</v>
      </c>
      <c r="Y780" s="750">
        <v>85000</v>
      </c>
    </row>
    <row r="781" spans="2:25" ht="22.5" hidden="1" customHeight="1" x14ac:dyDescent="0.25">
      <c r="B781" s="262" t="s">
        <v>105</v>
      </c>
      <c r="C781" s="279" t="s">
        <v>150</v>
      </c>
      <c r="D781" s="338"/>
      <c r="E781" s="97" t="s">
        <v>6</v>
      </c>
      <c r="F781" s="97" t="s">
        <v>7</v>
      </c>
      <c r="G781" s="97" t="s">
        <v>8</v>
      </c>
      <c r="H781" s="99" t="s">
        <v>107</v>
      </c>
      <c r="I781" s="205" t="s">
        <v>152</v>
      </c>
      <c r="J781" s="339" t="s">
        <v>10</v>
      </c>
      <c r="K781" s="340" t="s">
        <v>167</v>
      </c>
      <c r="L781" s="340"/>
      <c r="M781" s="341"/>
      <c r="N781" s="341"/>
      <c r="O781" s="341"/>
      <c r="P781" s="342"/>
      <c r="Q781" s="343" t="s">
        <v>168</v>
      </c>
      <c r="R781" s="1098">
        <v>43</v>
      </c>
      <c r="S781" s="469">
        <f t="shared" ref="S781:Y781" si="188">SUM(S782:S783)</f>
        <v>0</v>
      </c>
      <c r="T781" s="469">
        <f t="shared" si="188"/>
        <v>0</v>
      </c>
      <c r="U781" s="1058">
        <f t="shared" si="188"/>
        <v>0</v>
      </c>
      <c r="V781" s="469">
        <f t="shared" si="188"/>
        <v>9000000</v>
      </c>
      <c r="W781" s="1058">
        <f t="shared" si="188"/>
        <v>0</v>
      </c>
      <c r="X781" s="469">
        <f t="shared" si="188"/>
        <v>4500000</v>
      </c>
      <c r="Y781" s="469">
        <f t="shared" si="188"/>
        <v>4500000</v>
      </c>
    </row>
    <row r="782" spans="2:25" ht="15" hidden="1" customHeight="1" x14ac:dyDescent="0.25">
      <c r="B782" s="262" t="s">
        <v>105</v>
      </c>
      <c r="C782" s="287" t="s">
        <v>150</v>
      </c>
      <c r="D782" s="197"/>
      <c r="E782" s="97" t="s">
        <v>6</v>
      </c>
      <c r="F782" s="205"/>
      <c r="G782" s="205"/>
      <c r="H782" s="99" t="s">
        <v>107</v>
      </c>
      <c r="I782" s="205" t="s">
        <v>152</v>
      </c>
      <c r="J782" s="311" t="s">
        <v>10</v>
      </c>
      <c r="K782" s="331" t="s">
        <v>167</v>
      </c>
      <c r="L782" s="313">
        <v>3</v>
      </c>
      <c r="M782" s="314">
        <v>2</v>
      </c>
      <c r="N782" s="314">
        <v>3</v>
      </c>
      <c r="O782" s="314">
        <v>7</v>
      </c>
      <c r="P782" s="211">
        <v>323</v>
      </c>
      <c r="Q782" s="223" t="s">
        <v>30</v>
      </c>
      <c r="R782" s="968">
        <v>43</v>
      </c>
      <c r="S782" s="937"/>
      <c r="T782" s="937">
        <v>0</v>
      </c>
      <c r="U782" s="970"/>
      <c r="V782" s="856">
        <v>4500000</v>
      </c>
      <c r="W782" s="970"/>
      <c r="X782" s="856">
        <v>2000000</v>
      </c>
      <c r="Y782" s="856">
        <v>2000000</v>
      </c>
    </row>
    <row r="783" spans="2:25" ht="15" hidden="1" customHeight="1" x14ac:dyDescent="0.25">
      <c r="B783" s="262" t="s">
        <v>105</v>
      </c>
      <c r="C783" s="287" t="s">
        <v>150</v>
      </c>
      <c r="D783" s="197"/>
      <c r="E783" s="97" t="s">
        <v>6</v>
      </c>
      <c r="F783" s="205"/>
      <c r="G783" s="205"/>
      <c r="H783" s="99" t="s">
        <v>107</v>
      </c>
      <c r="I783" s="205" t="s">
        <v>152</v>
      </c>
      <c r="J783" s="311" t="s">
        <v>10</v>
      </c>
      <c r="K783" s="331" t="s">
        <v>167</v>
      </c>
      <c r="L783" s="316">
        <v>3</v>
      </c>
      <c r="M783" s="164">
        <v>2</v>
      </c>
      <c r="N783" s="164">
        <v>3</v>
      </c>
      <c r="O783" s="336">
        <v>8</v>
      </c>
      <c r="P783" s="211">
        <v>323</v>
      </c>
      <c r="Q783" s="344" t="s">
        <v>38</v>
      </c>
      <c r="R783" s="968">
        <v>43</v>
      </c>
      <c r="S783" s="937"/>
      <c r="T783" s="937">
        <v>0</v>
      </c>
      <c r="U783" s="970"/>
      <c r="V783" s="856">
        <v>4500000</v>
      </c>
      <c r="W783" s="970"/>
      <c r="X783" s="856">
        <v>2500000</v>
      </c>
      <c r="Y783" s="856">
        <v>2500000</v>
      </c>
    </row>
    <row r="784" spans="2:25" ht="25.5" hidden="1" customHeight="1" x14ac:dyDescent="0.25">
      <c r="B784" s="262" t="s">
        <v>105</v>
      </c>
      <c r="C784" s="279" t="s">
        <v>150</v>
      </c>
      <c r="D784" s="173"/>
      <c r="E784" s="97" t="s">
        <v>6</v>
      </c>
      <c r="F784" s="97" t="s">
        <v>7</v>
      </c>
      <c r="G784" s="97" t="s">
        <v>8</v>
      </c>
      <c r="H784" s="99" t="s">
        <v>107</v>
      </c>
      <c r="I784" s="281" t="s">
        <v>152</v>
      </c>
      <c r="J784" s="299" t="s">
        <v>10</v>
      </c>
      <c r="K784" s="333" t="s">
        <v>169</v>
      </c>
      <c r="L784" s="333"/>
      <c r="M784" s="334"/>
      <c r="N784" s="334"/>
      <c r="O784" s="334"/>
      <c r="P784" s="335"/>
      <c r="Q784" s="303" t="s">
        <v>170</v>
      </c>
      <c r="R784" s="443">
        <v>11</v>
      </c>
      <c r="S784" s="469">
        <f t="shared" ref="S784:Y784" si="189">SUM(S785:S787)</f>
        <v>180000</v>
      </c>
      <c r="T784" s="469">
        <f t="shared" si="189"/>
        <v>0</v>
      </c>
      <c r="U784" s="1058">
        <f t="shared" si="189"/>
        <v>180000</v>
      </c>
      <c r="V784" s="469">
        <f t="shared" si="189"/>
        <v>155000</v>
      </c>
      <c r="W784" s="1058">
        <f t="shared" si="189"/>
        <v>180000</v>
      </c>
      <c r="X784" s="469">
        <f t="shared" si="189"/>
        <v>155000</v>
      </c>
      <c r="Y784" s="469">
        <f t="shared" si="189"/>
        <v>155000</v>
      </c>
    </row>
    <row r="785" spans="2:25" ht="15" hidden="1" customHeight="1" x14ac:dyDescent="0.25">
      <c r="B785" s="262" t="s">
        <v>105</v>
      </c>
      <c r="C785" s="287" t="s">
        <v>150</v>
      </c>
      <c r="D785" s="197"/>
      <c r="E785" s="97" t="s">
        <v>6</v>
      </c>
      <c r="F785" s="288"/>
      <c r="G785" s="288"/>
      <c r="H785" s="99" t="s">
        <v>107</v>
      </c>
      <c r="I785" s="288" t="s">
        <v>152</v>
      </c>
      <c r="J785" s="311" t="s">
        <v>10</v>
      </c>
      <c r="K785" s="331" t="s">
        <v>169</v>
      </c>
      <c r="L785" s="313">
        <v>3</v>
      </c>
      <c r="M785" s="314">
        <v>2</v>
      </c>
      <c r="N785" s="314">
        <v>3</v>
      </c>
      <c r="O785" s="314">
        <v>7</v>
      </c>
      <c r="P785" s="211">
        <v>323</v>
      </c>
      <c r="Q785" s="223" t="s">
        <v>30</v>
      </c>
      <c r="R785" s="437">
        <v>11</v>
      </c>
      <c r="S785" s="810">
        <v>180000</v>
      </c>
      <c r="T785" s="810">
        <v>0</v>
      </c>
      <c r="U785" s="967">
        <v>180000</v>
      </c>
      <c r="V785" s="457">
        <v>155000</v>
      </c>
      <c r="W785" s="967">
        <v>180000</v>
      </c>
      <c r="X785" s="457">
        <v>155000</v>
      </c>
      <c r="Y785" s="457">
        <v>155000</v>
      </c>
    </row>
    <row r="786" spans="2:25" ht="15" hidden="1" customHeight="1" x14ac:dyDescent="0.25">
      <c r="B786" s="262" t="s">
        <v>105</v>
      </c>
      <c r="C786" s="287" t="s">
        <v>150</v>
      </c>
      <c r="D786" s="197"/>
      <c r="E786" s="97" t="s">
        <v>6</v>
      </c>
      <c r="F786" s="288"/>
      <c r="G786" s="288"/>
      <c r="H786" s="99" t="s">
        <v>107</v>
      </c>
      <c r="I786" s="288" t="s">
        <v>152</v>
      </c>
      <c r="J786" s="311" t="s">
        <v>10</v>
      </c>
      <c r="K786" s="331" t="s">
        <v>169</v>
      </c>
      <c r="L786" s="313">
        <v>3</v>
      </c>
      <c r="M786" s="314">
        <v>2</v>
      </c>
      <c r="N786" s="314">
        <v>3</v>
      </c>
      <c r="O786" s="314">
        <v>9</v>
      </c>
      <c r="P786" s="211">
        <v>323</v>
      </c>
      <c r="Q786" s="337" t="s">
        <v>45</v>
      </c>
      <c r="R786" s="437">
        <v>11</v>
      </c>
      <c r="S786" s="810"/>
      <c r="T786" s="810"/>
      <c r="U786" s="967"/>
      <c r="V786" s="457"/>
      <c r="W786" s="967"/>
      <c r="X786" s="457"/>
      <c r="Y786" s="457"/>
    </row>
    <row r="787" spans="2:25" ht="15" hidden="1" customHeight="1" x14ac:dyDescent="0.25">
      <c r="B787" s="262" t="s">
        <v>105</v>
      </c>
      <c r="C787" s="287" t="s">
        <v>150</v>
      </c>
      <c r="D787" s="197"/>
      <c r="E787" s="97" t="s">
        <v>6</v>
      </c>
      <c r="F787" s="288"/>
      <c r="G787" s="288"/>
      <c r="H787" s="99" t="s">
        <v>107</v>
      </c>
      <c r="I787" s="288" t="s">
        <v>152</v>
      </c>
      <c r="J787" s="311" t="s">
        <v>10</v>
      </c>
      <c r="K787" s="331" t="s">
        <v>169</v>
      </c>
      <c r="L787" s="316">
        <v>3</v>
      </c>
      <c r="M787" s="164">
        <v>2</v>
      </c>
      <c r="N787" s="164">
        <v>9</v>
      </c>
      <c r="O787" s="164">
        <v>1</v>
      </c>
      <c r="P787" s="211">
        <v>329</v>
      </c>
      <c r="Q787" s="332" t="s">
        <v>39</v>
      </c>
      <c r="R787" s="437">
        <v>11</v>
      </c>
      <c r="S787" s="810"/>
      <c r="T787" s="810"/>
      <c r="U787" s="967"/>
      <c r="V787" s="457"/>
      <c r="W787" s="967"/>
      <c r="X787" s="457"/>
      <c r="Y787" s="457"/>
    </row>
    <row r="788" spans="2:25" ht="15" hidden="1" customHeight="1" x14ac:dyDescent="0.25">
      <c r="B788" s="262" t="s">
        <v>105</v>
      </c>
      <c r="C788" s="279" t="s">
        <v>150</v>
      </c>
      <c r="D788" s="173"/>
      <c r="E788" s="97" t="s">
        <v>6</v>
      </c>
      <c r="F788" s="97" t="s">
        <v>7</v>
      </c>
      <c r="G788" s="97" t="s">
        <v>8</v>
      </c>
      <c r="H788" s="99" t="s">
        <v>107</v>
      </c>
      <c r="I788" s="198" t="s">
        <v>152</v>
      </c>
      <c r="J788" s="229" t="s">
        <v>10</v>
      </c>
      <c r="K788" s="333" t="s">
        <v>171</v>
      </c>
      <c r="L788" s="333"/>
      <c r="M788" s="334"/>
      <c r="N788" s="334"/>
      <c r="O788" s="334"/>
      <c r="P788" s="335"/>
      <c r="Q788" s="303" t="s">
        <v>172</v>
      </c>
      <c r="R788" s="443">
        <v>11</v>
      </c>
      <c r="S788" s="469">
        <f t="shared" ref="S788:Y788" si="190">SUM(S789:S792)</f>
        <v>500000</v>
      </c>
      <c r="T788" s="469">
        <f t="shared" si="190"/>
        <v>500000</v>
      </c>
      <c r="U788" s="1058">
        <f t="shared" si="190"/>
        <v>500000</v>
      </c>
      <c r="V788" s="469">
        <f t="shared" si="190"/>
        <v>1600000</v>
      </c>
      <c r="W788" s="1058">
        <f t="shared" si="190"/>
        <v>500000</v>
      </c>
      <c r="X788" s="469">
        <f t="shared" si="190"/>
        <v>1600000</v>
      </c>
      <c r="Y788" s="469">
        <f t="shared" si="190"/>
        <v>1600000</v>
      </c>
    </row>
    <row r="789" spans="2:25" ht="15" hidden="1" customHeight="1" x14ac:dyDescent="0.25">
      <c r="B789" s="262" t="s">
        <v>105</v>
      </c>
      <c r="C789" s="279" t="s">
        <v>150</v>
      </c>
      <c r="D789" s="181"/>
      <c r="E789" s="97" t="s">
        <v>6</v>
      </c>
      <c r="F789" s="205"/>
      <c r="G789" s="205"/>
      <c r="H789" s="99" t="s">
        <v>107</v>
      </c>
      <c r="I789" s="198" t="s">
        <v>152</v>
      </c>
      <c r="J789" s="311" t="s">
        <v>10</v>
      </c>
      <c r="K789" s="331" t="s">
        <v>171</v>
      </c>
      <c r="L789" s="313">
        <v>3</v>
      </c>
      <c r="M789" s="314">
        <v>2</v>
      </c>
      <c r="N789" s="314">
        <v>2</v>
      </c>
      <c r="O789" s="314">
        <v>1</v>
      </c>
      <c r="P789" s="211">
        <v>322</v>
      </c>
      <c r="Q789" s="345" t="s">
        <v>20</v>
      </c>
      <c r="R789" s="446">
        <v>11</v>
      </c>
      <c r="S789" s="810"/>
      <c r="T789" s="810"/>
      <c r="U789" s="967"/>
      <c r="V789" s="457"/>
      <c r="W789" s="967"/>
      <c r="X789" s="457"/>
      <c r="Y789" s="457"/>
    </row>
    <row r="790" spans="2:25" ht="15" hidden="1" customHeight="1" x14ac:dyDescent="0.25">
      <c r="B790" s="262" t="s">
        <v>105</v>
      </c>
      <c r="C790" s="279" t="s">
        <v>150</v>
      </c>
      <c r="D790" s="181"/>
      <c r="E790" s="97" t="s">
        <v>6</v>
      </c>
      <c r="F790" s="205"/>
      <c r="G790" s="205"/>
      <c r="H790" s="99" t="s">
        <v>107</v>
      </c>
      <c r="I790" s="198" t="s">
        <v>152</v>
      </c>
      <c r="J790" s="311" t="s">
        <v>10</v>
      </c>
      <c r="K790" s="331" t="s">
        <v>171</v>
      </c>
      <c r="L790" s="313">
        <v>3</v>
      </c>
      <c r="M790" s="314">
        <v>2</v>
      </c>
      <c r="N790" s="314">
        <v>3</v>
      </c>
      <c r="O790" s="314">
        <v>7</v>
      </c>
      <c r="P790" s="211">
        <v>323</v>
      </c>
      <c r="Q790" s="223" t="s">
        <v>30</v>
      </c>
      <c r="R790" s="446">
        <v>11</v>
      </c>
      <c r="S790" s="810">
        <v>300000</v>
      </c>
      <c r="T790" s="810"/>
      <c r="U790" s="967">
        <v>300000</v>
      </c>
      <c r="V790" s="457"/>
      <c r="W790" s="967">
        <v>300000</v>
      </c>
      <c r="X790" s="457"/>
      <c r="Y790" s="457"/>
    </row>
    <row r="791" spans="2:25" ht="15" hidden="1" customHeight="1" x14ac:dyDescent="0.25">
      <c r="B791" s="262" t="s">
        <v>105</v>
      </c>
      <c r="C791" s="279" t="s">
        <v>150</v>
      </c>
      <c r="D791" s="181"/>
      <c r="E791" s="97" t="s">
        <v>6</v>
      </c>
      <c r="F791" s="205"/>
      <c r="G791" s="205"/>
      <c r="H791" s="99" t="s">
        <v>107</v>
      </c>
      <c r="I791" s="198" t="s">
        <v>152</v>
      </c>
      <c r="J791" s="311" t="s">
        <v>10</v>
      </c>
      <c r="K791" s="331" t="s">
        <v>171</v>
      </c>
      <c r="L791" s="316">
        <v>3</v>
      </c>
      <c r="M791" s="164">
        <v>2</v>
      </c>
      <c r="N791" s="164">
        <v>3</v>
      </c>
      <c r="O791" s="164">
        <v>8</v>
      </c>
      <c r="P791" s="211">
        <v>323</v>
      </c>
      <c r="Q791" s="344" t="s">
        <v>38</v>
      </c>
      <c r="R791" s="446">
        <v>11</v>
      </c>
      <c r="S791" s="810">
        <v>200000</v>
      </c>
      <c r="T791" s="810">
        <v>500000</v>
      </c>
      <c r="U791" s="967">
        <v>200000</v>
      </c>
      <c r="V791" s="750">
        <v>1600000</v>
      </c>
      <c r="W791" s="967">
        <v>200000</v>
      </c>
      <c r="X791" s="750">
        <v>1600000</v>
      </c>
      <c r="Y791" s="750">
        <v>1600000</v>
      </c>
    </row>
    <row r="792" spans="2:25" ht="22.5" hidden="1" customHeight="1" x14ac:dyDescent="0.25">
      <c r="B792" s="262" t="s">
        <v>105</v>
      </c>
      <c r="C792" s="279" t="s">
        <v>150</v>
      </c>
      <c r="D792" s="181"/>
      <c r="E792" s="97" t="s">
        <v>6</v>
      </c>
      <c r="F792" s="205"/>
      <c r="G792" s="205"/>
      <c r="H792" s="99" t="s">
        <v>107</v>
      </c>
      <c r="I792" s="198" t="s">
        <v>152</v>
      </c>
      <c r="J792" s="311" t="s">
        <v>10</v>
      </c>
      <c r="K792" s="331" t="s">
        <v>171</v>
      </c>
      <c r="L792" s="316">
        <v>3</v>
      </c>
      <c r="M792" s="164">
        <v>2</v>
      </c>
      <c r="N792" s="164">
        <v>9</v>
      </c>
      <c r="O792" s="164">
        <v>1</v>
      </c>
      <c r="P792" s="211">
        <v>329</v>
      </c>
      <c r="Q792" s="346" t="s">
        <v>39</v>
      </c>
      <c r="R792" s="446">
        <v>11</v>
      </c>
      <c r="S792" s="810"/>
      <c r="T792" s="810"/>
      <c r="U792" s="967"/>
      <c r="V792" s="457"/>
      <c r="W792" s="967"/>
      <c r="X792" s="457"/>
      <c r="Y792" s="457"/>
    </row>
    <row r="793" spans="2:25" ht="22.5" hidden="1" customHeight="1" x14ac:dyDescent="0.25">
      <c r="B793" s="262" t="s">
        <v>105</v>
      </c>
      <c r="C793" s="279" t="s">
        <v>150</v>
      </c>
      <c r="D793" s="321"/>
      <c r="E793" s="97" t="s">
        <v>6</v>
      </c>
      <c r="F793" s="97" t="s">
        <v>7</v>
      </c>
      <c r="G793" s="97" t="s">
        <v>8</v>
      </c>
      <c r="H793" s="99" t="s">
        <v>107</v>
      </c>
      <c r="I793" s="205" t="s">
        <v>152</v>
      </c>
      <c r="J793" s="347" t="s">
        <v>146</v>
      </c>
      <c r="K793" s="348" t="s">
        <v>173</v>
      </c>
      <c r="L793" s="348"/>
      <c r="M793" s="349"/>
      <c r="N793" s="349"/>
      <c r="O793" s="349"/>
      <c r="P793" s="350"/>
      <c r="Q793" s="351" t="s">
        <v>174</v>
      </c>
      <c r="R793" s="443">
        <v>11</v>
      </c>
      <c r="S793" s="258">
        <f t="shared" ref="S793:Y793" si="191">SUM(S794:S795)</f>
        <v>950000</v>
      </c>
      <c r="T793" s="258">
        <f t="shared" si="191"/>
        <v>79548</v>
      </c>
      <c r="U793" s="1059">
        <f t="shared" si="191"/>
        <v>1000000</v>
      </c>
      <c r="V793" s="258">
        <f t="shared" si="191"/>
        <v>1000000</v>
      </c>
      <c r="W793" s="1059">
        <f t="shared" si="191"/>
        <v>1000000</v>
      </c>
      <c r="X793" s="258">
        <f t="shared" si="191"/>
        <v>1000000</v>
      </c>
      <c r="Y793" s="258">
        <f t="shared" si="191"/>
        <v>1000000</v>
      </c>
    </row>
    <row r="794" spans="2:25" ht="15" hidden="1" customHeight="1" x14ac:dyDescent="0.25">
      <c r="B794" s="262" t="s">
        <v>105</v>
      </c>
      <c r="C794" s="287" t="s">
        <v>150</v>
      </c>
      <c r="D794" s="321"/>
      <c r="E794" s="97" t="s">
        <v>6</v>
      </c>
      <c r="F794" s="205"/>
      <c r="G794" s="205"/>
      <c r="H794" s="99" t="s">
        <v>107</v>
      </c>
      <c r="I794" s="205" t="s">
        <v>152</v>
      </c>
      <c r="J794" s="311" t="s">
        <v>146</v>
      </c>
      <c r="K794" s="331" t="s">
        <v>173</v>
      </c>
      <c r="L794" s="313">
        <v>3</v>
      </c>
      <c r="M794" s="314">
        <v>2</v>
      </c>
      <c r="N794" s="314">
        <v>3</v>
      </c>
      <c r="O794" s="314">
        <v>7</v>
      </c>
      <c r="P794" s="211">
        <v>323</v>
      </c>
      <c r="Q794" s="223" t="s">
        <v>30</v>
      </c>
      <c r="R794" s="437">
        <v>11</v>
      </c>
      <c r="S794" s="816">
        <v>950000</v>
      </c>
      <c r="T794" s="810">
        <v>79548</v>
      </c>
      <c r="U794" s="967">
        <v>1000000</v>
      </c>
      <c r="V794" s="457">
        <v>1000000</v>
      </c>
      <c r="W794" s="967">
        <v>1000000</v>
      </c>
      <c r="X794" s="457">
        <v>1000000</v>
      </c>
      <c r="Y794" s="457">
        <v>1000000</v>
      </c>
    </row>
    <row r="795" spans="2:25" ht="15" hidden="1" customHeight="1" x14ac:dyDescent="0.25">
      <c r="B795" s="262" t="s">
        <v>105</v>
      </c>
      <c r="C795" s="287" t="s">
        <v>150</v>
      </c>
      <c r="D795" s="321"/>
      <c r="E795" s="97" t="s">
        <v>6</v>
      </c>
      <c r="F795" s="205"/>
      <c r="G795" s="205"/>
      <c r="H795" s="99" t="s">
        <v>107</v>
      </c>
      <c r="I795" s="205" t="s">
        <v>152</v>
      </c>
      <c r="J795" s="311" t="s">
        <v>146</v>
      </c>
      <c r="K795" s="331" t="s">
        <v>173</v>
      </c>
      <c r="L795" s="316">
        <v>3</v>
      </c>
      <c r="M795" s="164">
        <v>2</v>
      </c>
      <c r="N795" s="164">
        <v>9</v>
      </c>
      <c r="O795" s="336">
        <v>1</v>
      </c>
      <c r="P795" s="211">
        <v>329</v>
      </c>
      <c r="Q795" s="332" t="s">
        <v>39</v>
      </c>
      <c r="R795" s="437">
        <v>11</v>
      </c>
      <c r="S795" s="810"/>
      <c r="T795" s="810"/>
      <c r="U795" s="967"/>
      <c r="V795" s="457"/>
      <c r="W795" s="967"/>
      <c r="X795" s="457"/>
      <c r="Y795" s="457"/>
    </row>
    <row r="796" spans="2:25" ht="22.5" hidden="1" customHeight="1" x14ac:dyDescent="0.25">
      <c r="B796" s="262" t="s">
        <v>105</v>
      </c>
      <c r="C796" s="279" t="s">
        <v>150</v>
      </c>
      <c r="D796" s="321"/>
      <c r="E796" s="97" t="s">
        <v>6</v>
      </c>
      <c r="F796" s="97" t="s">
        <v>7</v>
      </c>
      <c r="G796" s="97" t="s">
        <v>8</v>
      </c>
      <c r="H796" s="99" t="s">
        <v>107</v>
      </c>
      <c r="I796" s="205" t="s">
        <v>152</v>
      </c>
      <c r="J796" s="347" t="s">
        <v>146</v>
      </c>
      <c r="K796" s="348" t="s">
        <v>173</v>
      </c>
      <c r="L796" s="348"/>
      <c r="M796" s="349"/>
      <c r="N796" s="349"/>
      <c r="O796" s="349"/>
      <c r="P796" s="350"/>
      <c r="Q796" s="351" t="s">
        <v>174</v>
      </c>
      <c r="R796" s="438">
        <v>52</v>
      </c>
      <c r="S796" s="258">
        <f t="shared" ref="S796:Y796" si="192">SUM(S797)</f>
        <v>0</v>
      </c>
      <c r="T796" s="258">
        <f t="shared" si="192"/>
        <v>0</v>
      </c>
      <c r="U796" s="1059">
        <f t="shared" si="192"/>
        <v>0</v>
      </c>
      <c r="V796" s="258">
        <f t="shared" si="192"/>
        <v>0</v>
      </c>
      <c r="W796" s="1059">
        <f t="shared" si="192"/>
        <v>0</v>
      </c>
      <c r="X796" s="258">
        <f t="shared" si="192"/>
        <v>0</v>
      </c>
      <c r="Y796" s="258">
        <f t="shared" si="192"/>
        <v>0</v>
      </c>
    </row>
    <row r="797" spans="2:25" ht="15" hidden="1" customHeight="1" x14ac:dyDescent="0.25">
      <c r="B797" s="262" t="s">
        <v>105</v>
      </c>
      <c r="C797" s="287" t="s">
        <v>150</v>
      </c>
      <c r="D797" s="321"/>
      <c r="E797" s="97" t="s">
        <v>6</v>
      </c>
      <c r="F797" s="205"/>
      <c r="G797" s="205"/>
      <c r="H797" s="99" t="s">
        <v>107</v>
      </c>
      <c r="I797" s="205" t="s">
        <v>152</v>
      </c>
      <c r="J797" s="311" t="s">
        <v>146</v>
      </c>
      <c r="K797" s="331" t="s">
        <v>173</v>
      </c>
      <c r="L797" s="316">
        <v>3</v>
      </c>
      <c r="M797" s="164">
        <v>2</v>
      </c>
      <c r="N797" s="164">
        <v>3</v>
      </c>
      <c r="O797" s="164">
        <v>7</v>
      </c>
      <c r="P797" s="211">
        <v>323</v>
      </c>
      <c r="Q797" s="223" t="s">
        <v>30</v>
      </c>
      <c r="R797" s="439">
        <v>52</v>
      </c>
      <c r="S797" s="810"/>
      <c r="T797" s="457"/>
      <c r="U797" s="967"/>
      <c r="V797" s="457"/>
      <c r="W797" s="967"/>
      <c r="X797" s="457"/>
      <c r="Y797" s="457"/>
    </row>
    <row r="798" spans="2:25" ht="25.5" hidden="1" customHeight="1" x14ac:dyDescent="0.25">
      <c r="B798" s="262" t="s">
        <v>105</v>
      </c>
      <c r="C798" s="279" t="s">
        <v>150</v>
      </c>
      <c r="D798" s="181"/>
      <c r="E798" s="97" t="s">
        <v>6</v>
      </c>
      <c r="F798" s="97" t="s">
        <v>7</v>
      </c>
      <c r="G798" s="97" t="s">
        <v>8</v>
      </c>
      <c r="H798" s="99" t="s">
        <v>107</v>
      </c>
      <c r="I798" s="205" t="s">
        <v>152</v>
      </c>
      <c r="J798" s="352" t="s">
        <v>146</v>
      </c>
      <c r="K798" s="353" t="s">
        <v>175</v>
      </c>
      <c r="L798" s="353"/>
      <c r="M798" s="354"/>
      <c r="N798" s="354"/>
      <c r="O798" s="354"/>
      <c r="P798" s="355"/>
      <c r="Q798" s="356" t="s">
        <v>176</v>
      </c>
      <c r="R798" s="443">
        <v>11</v>
      </c>
      <c r="S798" s="258">
        <f t="shared" ref="S798:Y798" si="193">SUM(S799:S800)</f>
        <v>0</v>
      </c>
      <c r="T798" s="258">
        <f t="shared" si="193"/>
        <v>0</v>
      </c>
      <c r="U798" s="1059">
        <f t="shared" si="193"/>
        <v>400000</v>
      </c>
      <c r="V798" s="258">
        <f t="shared" si="193"/>
        <v>0</v>
      </c>
      <c r="W798" s="1059">
        <f t="shared" si="193"/>
        <v>400000</v>
      </c>
      <c r="X798" s="258">
        <f t="shared" si="193"/>
        <v>0</v>
      </c>
      <c r="Y798" s="258">
        <f t="shared" si="193"/>
        <v>0</v>
      </c>
    </row>
    <row r="799" spans="2:25" ht="15" hidden="1" customHeight="1" x14ac:dyDescent="0.25">
      <c r="B799" s="262" t="s">
        <v>105</v>
      </c>
      <c r="C799" s="287" t="s">
        <v>150</v>
      </c>
      <c r="D799" s="321"/>
      <c r="E799" s="97" t="s">
        <v>6</v>
      </c>
      <c r="F799" s="205"/>
      <c r="G799" s="205"/>
      <c r="H799" s="99" t="s">
        <v>107</v>
      </c>
      <c r="I799" s="205" t="s">
        <v>152</v>
      </c>
      <c r="J799" s="311" t="s">
        <v>146</v>
      </c>
      <c r="K799" s="331" t="s">
        <v>175</v>
      </c>
      <c r="L799" s="313">
        <v>3</v>
      </c>
      <c r="M799" s="314">
        <v>2</v>
      </c>
      <c r="N799" s="314">
        <v>3</v>
      </c>
      <c r="O799" s="314">
        <v>7</v>
      </c>
      <c r="P799" s="211">
        <v>323</v>
      </c>
      <c r="Q799" s="223" t="s">
        <v>30</v>
      </c>
      <c r="R799" s="437">
        <v>11</v>
      </c>
      <c r="S799" s="810"/>
      <c r="T799" s="810"/>
      <c r="U799" s="967">
        <v>400000</v>
      </c>
      <c r="V799" s="457"/>
      <c r="W799" s="967">
        <v>400000</v>
      </c>
      <c r="X799" s="457"/>
      <c r="Y799" s="457"/>
    </row>
    <row r="800" spans="2:25" ht="15" hidden="1" customHeight="1" x14ac:dyDescent="0.25">
      <c r="B800" s="262" t="s">
        <v>105</v>
      </c>
      <c r="C800" s="287" t="s">
        <v>150</v>
      </c>
      <c r="D800" s="321"/>
      <c r="E800" s="97" t="s">
        <v>6</v>
      </c>
      <c r="F800" s="205"/>
      <c r="G800" s="205"/>
      <c r="H800" s="99" t="s">
        <v>107</v>
      </c>
      <c r="I800" s="205" t="s">
        <v>152</v>
      </c>
      <c r="J800" s="311" t="s">
        <v>146</v>
      </c>
      <c r="K800" s="331" t="s">
        <v>175</v>
      </c>
      <c r="L800" s="313">
        <v>3</v>
      </c>
      <c r="M800" s="314">
        <v>2</v>
      </c>
      <c r="N800" s="314">
        <v>9</v>
      </c>
      <c r="O800" s="314">
        <v>1</v>
      </c>
      <c r="P800" s="211">
        <v>329</v>
      </c>
      <c r="Q800" s="332" t="s">
        <v>39</v>
      </c>
      <c r="R800" s="437">
        <v>11</v>
      </c>
      <c r="S800" s="810"/>
      <c r="T800" s="810"/>
      <c r="U800" s="967"/>
      <c r="V800" s="457"/>
      <c r="W800" s="967"/>
      <c r="X800" s="457"/>
      <c r="Y800" s="457"/>
    </row>
    <row r="801" spans="2:25" ht="25.5" hidden="1" customHeight="1" x14ac:dyDescent="0.25">
      <c r="B801" s="262" t="s">
        <v>105</v>
      </c>
      <c r="C801" s="279" t="s">
        <v>150</v>
      </c>
      <c r="D801" s="181"/>
      <c r="E801" s="97" t="s">
        <v>6</v>
      </c>
      <c r="F801" s="97" t="s">
        <v>7</v>
      </c>
      <c r="G801" s="97" t="s">
        <v>8</v>
      </c>
      <c r="H801" s="99" t="s">
        <v>107</v>
      </c>
      <c r="I801" s="205" t="s">
        <v>152</v>
      </c>
      <c r="J801" s="352" t="s">
        <v>146</v>
      </c>
      <c r="K801" s="353" t="s">
        <v>175</v>
      </c>
      <c r="L801" s="353"/>
      <c r="M801" s="354"/>
      <c r="N801" s="354"/>
      <c r="O801" s="354"/>
      <c r="P801" s="355"/>
      <c r="Q801" s="356" t="s">
        <v>176</v>
      </c>
      <c r="R801" s="949">
        <v>43</v>
      </c>
      <c r="S801" s="258">
        <f>S802</f>
        <v>3400000</v>
      </c>
      <c r="T801" s="258">
        <f t="shared" ref="T801:Y801" si="194">T802</f>
        <v>2448186</v>
      </c>
      <c r="U801" s="1059">
        <f t="shared" si="194"/>
        <v>2000000</v>
      </c>
      <c r="V801" s="258">
        <f t="shared" si="194"/>
        <v>3000000</v>
      </c>
      <c r="W801" s="1059">
        <f t="shared" si="194"/>
        <v>2000000</v>
      </c>
      <c r="X801" s="258">
        <f t="shared" si="194"/>
        <v>2000000</v>
      </c>
      <c r="Y801" s="258">
        <f t="shared" si="194"/>
        <v>2000000</v>
      </c>
    </row>
    <row r="802" spans="2:25" ht="15" hidden="1" customHeight="1" x14ac:dyDescent="0.25">
      <c r="B802" s="262" t="s">
        <v>105</v>
      </c>
      <c r="C802" s="287" t="s">
        <v>150</v>
      </c>
      <c r="D802" s="321"/>
      <c r="E802" s="97" t="s">
        <v>6</v>
      </c>
      <c r="F802" s="205"/>
      <c r="G802" s="205"/>
      <c r="H802" s="99" t="s">
        <v>107</v>
      </c>
      <c r="I802" s="205" t="s">
        <v>152</v>
      </c>
      <c r="J802" s="365" t="s">
        <v>146</v>
      </c>
      <c r="K802" s="366" t="s">
        <v>175</v>
      </c>
      <c r="L802" s="397">
        <v>3</v>
      </c>
      <c r="M802" s="319">
        <v>2</v>
      </c>
      <c r="N802" s="319">
        <v>3</v>
      </c>
      <c r="O802" s="319">
        <v>7</v>
      </c>
      <c r="P802" s="207">
        <v>323</v>
      </c>
      <c r="Q802" s="320" t="s">
        <v>30</v>
      </c>
      <c r="R802" s="968">
        <v>43</v>
      </c>
      <c r="S802" s="816">
        <v>3400000</v>
      </c>
      <c r="T802" s="816">
        <v>2448186</v>
      </c>
      <c r="U802" s="969">
        <v>2000000</v>
      </c>
      <c r="V802" s="750">
        <v>3000000</v>
      </c>
      <c r="W802" s="969">
        <v>2000000</v>
      </c>
      <c r="X802" s="750">
        <v>2000000</v>
      </c>
      <c r="Y802" s="750">
        <v>2000000</v>
      </c>
    </row>
    <row r="803" spans="2:25" ht="25.5" hidden="1" customHeight="1" x14ac:dyDescent="0.25">
      <c r="B803" s="262" t="s">
        <v>105</v>
      </c>
      <c r="C803" s="279" t="s">
        <v>150</v>
      </c>
      <c r="D803" s="181"/>
      <c r="E803" s="97" t="s">
        <v>6</v>
      </c>
      <c r="F803" s="97" t="s">
        <v>7</v>
      </c>
      <c r="G803" s="97" t="s">
        <v>8</v>
      </c>
      <c r="H803" s="99" t="s">
        <v>107</v>
      </c>
      <c r="I803" s="205" t="s">
        <v>152</v>
      </c>
      <c r="J803" s="352" t="s">
        <v>146</v>
      </c>
      <c r="K803" s="357" t="s">
        <v>175</v>
      </c>
      <c r="L803" s="358"/>
      <c r="M803" s="359"/>
      <c r="N803" s="359"/>
      <c r="O803" s="359"/>
      <c r="P803" s="359"/>
      <c r="Q803" s="360" t="s">
        <v>176</v>
      </c>
      <c r="R803" s="447">
        <v>52</v>
      </c>
      <c r="S803" s="258">
        <f t="shared" ref="S803:Y803" si="195">SUM(S804)</f>
        <v>0</v>
      </c>
      <c r="T803" s="258">
        <f t="shared" si="195"/>
        <v>0</v>
      </c>
      <c r="U803" s="1059">
        <f t="shared" si="195"/>
        <v>0</v>
      </c>
      <c r="V803" s="258">
        <f t="shared" si="195"/>
        <v>0</v>
      </c>
      <c r="W803" s="1059">
        <f t="shared" si="195"/>
        <v>0</v>
      </c>
      <c r="X803" s="258">
        <f t="shared" si="195"/>
        <v>0</v>
      </c>
      <c r="Y803" s="258">
        <f t="shared" si="195"/>
        <v>0</v>
      </c>
    </row>
    <row r="804" spans="2:25" ht="15" hidden="1" customHeight="1" x14ac:dyDescent="0.25">
      <c r="B804" s="262" t="s">
        <v>105</v>
      </c>
      <c r="C804" s="287" t="s">
        <v>150</v>
      </c>
      <c r="D804" s="321"/>
      <c r="E804" s="97" t="s">
        <v>6</v>
      </c>
      <c r="F804" s="205"/>
      <c r="G804" s="205"/>
      <c r="H804" s="99" t="s">
        <v>107</v>
      </c>
      <c r="I804" s="205" t="s">
        <v>152</v>
      </c>
      <c r="J804" s="311" t="s">
        <v>146</v>
      </c>
      <c r="K804" s="331" t="s">
        <v>175</v>
      </c>
      <c r="L804" s="316">
        <v>3</v>
      </c>
      <c r="M804" s="164">
        <v>2</v>
      </c>
      <c r="N804" s="164">
        <v>3</v>
      </c>
      <c r="O804" s="164">
        <v>7</v>
      </c>
      <c r="P804" s="211">
        <v>323</v>
      </c>
      <c r="Q804" s="223" t="s">
        <v>30</v>
      </c>
      <c r="R804" s="439">
        <v>52</v>
      </c>
      <c r="S804" s="810"/>
      <c r="T804" s="457"/>
      <c r="U804" s="967"/>
      <c r="V804" s="457"/>
      <c r="W804" s="967"/>
      <c r="X804" s="457"/>
      <c r="Y804" s="457"/>
    </row>
    <row r="805" spans="2:25" ht="22.5" hidden="1" customHeight="1" x14ac:dyDescent="0.25">
      <c r="B805" s="262" t="s">
        <v>105</v>
      </c>
      <c r="C805" s="279" t="s">
        <v>150</v>
      </c>
      <c r="D805" s="321"/>
      <c r="E805" s="97" t="s">
        <v>6</v>
      </c>
      <c r="F805" s="97" t="s">
        <v>7</v>
      </c>
      <c r="G805" s="97" t="s">
        <v>8</v>
      </c>
      <c r="H805" s="99" t="s">
        <v>107</v>
      </c>
      <c r="I805" s="205" t="s">
        <v>152</v>
      </c>
      <c r="J805" s="361" t="s">
        <v>49</v>
      </c>
      <c r="K805" s="362" t="s">
        <v>177</v>
      </c>
      <c r="L805" s="363"/>
      <c r="M805" s="363"/>
      <c r="N805" s="363"/>
      <c r="O805" s="363"/>
      <c r="P805" s="363"/>
      <c r="Q805" s="364" t="s">
        <v>141</v>
      </c>
      <c r="R805" s="443">
        <v>11</v>
      </c>
      <c r="S805" s="468">
        <f t="shared" ref="S805:Y805" si="196">SUM(S806:S807)</f>
        <v>800000</v>
      </c>
      <c r="T805" s="468">
        <f t="shared" si="196"/>
        <v>81347</v>
      </c>
      <c r="U805" s="1057">
        <f t="shared" si="196"/>
        <v>200000</v>
      </c>
      <c r="V805" s="468">
        <f t="shared" si="196"/>
        <v>1200000</v>
      </c>
      <c r="W805" s="1057">
        <f t="shared" si="196"/>
        <v>200000</v>
      </c>
      <c r="X805" s="468">
        <f t="shared" si="196"/>
        <v>700000</v>
      </c>
      <c r="Y805" s="468">
        <f t="shared" si="196"/>
        <v>700000</v>
      </c>
    </row>
    <row r="806" spans="2:25" ht="22.5" hidden="1" customHeight="1" x14ac:dyDescent="0.25">
      <c r="B806" s="262" t="s">
        <v>105</v>
      </c>
      <c r="C806" s="279" t="s">
        <v>150</v>
      </c>
      <c r="D806" s="321"/>
      <c r="E806" s="97" t="s">
        <v>6</v>
      </c>
      <c r="F806" s="205"/>
      <c r="G806" s="205"/>
      <c r="H806" s="99" t="s">
        <v>107</v>
      </c>
      <c r="I806" s="205" t="s">
        <v>152</v>
      </c>
      <c r="J806" s="365" t="s">
        <v>49</v>
      </c>
      <c r="K806" s="366" t="s">
        <v>177</v>
      </c>
      <c r="L806" s="319">
        <v>3</v>
      </c>
      <c r="M806" s="319">
        <v>2</v>
      </c>
      <c r="N806" s="319">
        <v>3</v>
      </c>
      <c r="O806" s="319">
        <v>5</v>
      </c>
      <c r="P806" s="367">
        <v>323</v>
      </c>
      <c r="Q806" s="379" t="s">
        <v>28</v>
      </c>
      <c r="R806" s="446">
        <v>11</v>
      </c>
      <c r="S806" s="810">
        <v>200000</v>
      </c>
      <c r="T806" s="810">
        <v>81347</v>
      </c>
      <c r="U806" s="967">
        <v>200000</v>
      </c>
      <c r="V806" s="457">
        <v>200000</v>
      </c>
      <c r="W806" s="967">
        <v>200000</v>
      </c>
      <c r="X806" s="457">
        <v>200000</v>
      </c>
      <c r="Y806" s="457">
        <v>200000</v>
      </c>
    </row>
    <row r="807" spans="2:25" ht="22.5" hidden="1" customHeight="1" x14ac:dyDescent="0.25">
      <c r="B807" s="262" t="s">
        <v>105</v>
      </c>
      <c r="C807" s="279" t="s">
        <v>150</v>
      </c>
      <c r="D807" s="321"/>
      <c r="E807" s="97" t="s">
        <v>6</v>
      </c>
      <c r="F807" s="205"/>
      <c r="G807" s="205"/>
      <c r="H807" s="99" t="s">
        <v>107</v>
      </c>
      <c r="I807" s="205" t="s">
        <v>152</v>
      </c>
      <c r="J807" s="365" t="s">
        <v>49</v>
      </c>
      <c r="K807" s="366" t="s">
        <v>177</v>
      </c>
      <c r="L807" s="319">
        <v>4</v>
      </c>
      <c r="M807" s="319">
        <v>2</v>
      </c>
      <c r="N807" s="319">
        <v>3</v>
      </c>
      <c r="O807" s="319">
        <v>1</v>
      </c>
      <c r="P807" s="367">
        <v>423</v>
      </c>
      <c r="Q807" s="368" t="s">
        <v>178</v>
      </c>
      <c r="R807" s="446">
        <v>11</v>
      </c>
      <c r="S807" s="810">
        <v>600000</v>
      </c>
      <c r="T807" s="810">
        <v>0</v>
      </c>
      <c r="U807" s="967"/>
      <c r="V807" s="457">
        <v>1000000</v>
      </c>
      <c r="W807" s="967"/>
      <c r="X807" s="457">
        <v>500000</v>
      </c>
      <c r="Y807" s="457">
        <v>500000</v>
      </c>
    </row>
    <row r="808" spans="2:25" ht="22.5" hidden="1" customHeight="1" x14ac:dyDescent="0.25">
      <c r="B808" s="262" t="s">
        <v>105</v>
      </c>
      <c r="C808" s="279" t="s">
        <v>150</v>
      </c>
      <c r="D808" s="369"/>
      <c r="E808" s="97" t="s">
        <v>6</v>
      </c>
      <c r="F808" s="97" t="s">
        <v>7</v>
      </c>
      <c r="G808" s="97" t="s">
        <v>8</v>
      </c>
      <c r="H808" s="99" t="s">
        <v>107</v>
      </c>
      <c r="I808" s="205" t="s">
        <v>152</v>
      </c>
      <c r="J808" s="362" t="s">
        <v>49</v>
      </c>
      <c r="K808" s="362" t="s">
        <v>179</v>
      </c>
      <c r="L808" s="363"/>
      <c r="M808" s="363"/>
      <c r="N808" s="363"/>
      <c r="O808" s="363"/>
      <c r="P808" s="363"/>
      <c r="Q808" s="370" t="s">
        <v>72</v>
      </c>
      <c r="R808" s="443">
        <v>11</v>
      </c>
      <c r="S808" s="468">
        <f t="shared" ref="S808:Y808" si="197">SUM(S809:S813)</f>
        <v>4800000</v>
      </c>
      <c r="T808" s="468">
        <f t="shared" si="197"/>
        <v>2700000</v>
      </c>
      <c r="U808" s="1057">
        <f t="shared" si="197"/>
        <v>5100000</v>
      </c>
      <c r="V808" s="468">
        <f t="shared" si="197"/>
        <v>5400000</v>
      </c>
      <c r="W808" s="1057">
        <f t="shared" si="197"/>
        <v>5100000</v>
      </c>
      <c r="X808" s="468">
        <f t="shared" si="197"/>
        <v>5400000</v>
      </c>
      <c r="Y808" s="468">
        <f t="shared" si="197"/>
        <v>5400000</v>
      </c>
    </row>
    <row r="809" spans="2:25" ht="15" hidden="1" customHeight="1" x14ac:dyDescent="0.25">
      <c r="B809" s="262" t="s">
        <v>105</v>
      </c>
      <c r="C809" s="287" t="s">
        <v>150</v>
      </c>
      <c r="D809" s="369"/>
      <c r="E809" s="97" t="s">
        <v>6</v>
      </c>
      <c r="F809" s="205"/>
      <c r="G809" s="205"/>
      <c r="H809" s="99" t="s">
        <v>107</v>
      </c>
      <c r="I809" s="205" t="s">
        <v>152</v>
      </c>
      <c r="J809" s="365" t="s">
        <v>49</v>
      </c>
      <c r="K809" s="366" t="s">
        <v>179</v>
      </c>
      <c r="L809" s="319">
        <v>3</v>
      </c>
      <c r="M809" s="319">
        <v>2</v>
      </c>
      <c r="N809" s="319">
        <v>3</v>
      </c>
      <c r="O809" s="319">
        <v>8</v>
      </c>
      <c r="P809" s="211">
        <v>323</v>
      </c>
      <c r="Q809" s="368" t="s">
        <v>38</v>
      </c>
      <c r="R809" s="437">
        <v>11</v>
      </c>
      <c r="S809" s="810">
        <v>700000</v>
      </c>
      <c r="T809" s="810">
        <v>700000</v>
      </c>
      <c r="U809" s="967">
        <v>1000000</v>
      </c>
      <c r="V809" s="457">
        <v>1300000</v>
      </c>
      <c r="W809" s="967">
        <v>1000000</v>
      </c>
      <c r="X809" s="457">
        <v>1300000</v>
      </c>
      <c r="Y809" s="457">
        <v>1300000</v>
      </c>
    </row>
    <row r="810" spans="2:25" ht="15" hidden="1" customHeight="1" x14ac:dyDescent="0.25">
      <c r="B810" s="262" t="s">
        <v>105</v>
      </c>
      <c r="C810" s="287" t="s">
        <v>150</v>
      </c>
      <c r="D810" s="369"/>
      <c r="E810" s="97" t="s">
        <v>6</v>
      </c>
      <c r="F810" s="205"/>
      <c r="G810" s="205"/>
      <c r="H810" s="99" t="s">
        <v>107</v>
      </c>
      <c r="I810" s="205" t="s">
        <v>152</v>
      </c>
      <c r="J810" s="365" t="s">
        <v>49</v>
      </c>
      <c r="K810" s="366" t="s">
        <v>179</v>
      </c>
      <c r="L810" s="319">
        <v>4</v>
      </c>
      <c r="M810" s="319">
        <v>1</v>
      </c>
      <c r="N810" s="319">
        <v>2</v>
      </c>
      <c r="O810" s="319">
        <v>3</v>
      </c>
      <c r="P810" s="371">
        <v>412</v>
      </c>
      <c r="Q810" s="368" t="s">
        <v>53</v>
      </c>
      <c r="R810" s="437">
        <v>11</v>
      </c>
      <c r="S810" s="810">
        <v>2000000</v>
      </c>
      <c r="T810" s="810">
        <v>2000000</v>
      </c>
      <c r="U810" s="967">
        <v>2000000</v>
      </c>
      <c r="V810" s="457">
        <v>2700000</v>
      </c>
      <c r="W810" s="967">
        <v>2000000</v>
      </c>
      <c r="X810" s="457">
        <v>2700000</v>
      </c>
      <c r="Y810" s="457">
        <v>2700000</v>
      </c>
    </row>
    <row r="811" spans="2:25" ht="15" hidden="1" customHeight="1" x14ac:dyDescent="0.25">
      <c r="B811" s="262" t="s">
        <v>105</v>
      </c>
      <c r="C811" s="287" t="s">
        <v>150</v>
      </c>
      <c r="D811" s="369"/>
      <c r="E811" s="97" t="s">
        <v>6</v>
      </c>
      <c r="F811" s="205"/>
      <c r="G811" s="205"/>
      <c r="H811" s="99" t="s">
        <v>107</v>
      </c>
      <c r="I811" s="205" t="s">
        <v>152</v>
      </c>
      <c r="J811" s="365" t="s">
        <v>49</v>
      </c>
      <c r="K811" s="366" t="s">
        <v>179</v>
      </c>
      <c r="L811" s="319">
        <v>4</v>
      </c>
      <c r="M811" s="319">
        <v>2</v>
      </c>
      <c r="N811" s="319">
        <v>2</v>
      </c>
      <c r="O811" s="319">
        <v>1</v>
      </c>
      <c r="P811" s="211">
        <v>422</v>
      </c>
      <c r="Q811" s="227" t="s">
        <v>67</v>
      </c>
      <c r="R811" s="437">
        <v>11</v>
      </c>
      <c r="S811" s="810">
        <v>1300000</v>
      </c>
      <c r="T811" s="810">
        <v>0</v>
      </c>
      <c r="U811" s="967">
        <v>1100000</v>
      </c>
      <c r="V811" s="457">
        <v>1200000</v>
      </c>
      <c r="W811" s="967">
        <v>1100000</v>
      </c>
      <c r="X811" s="457">
        <v>1200000</v>
      </c>
      <c r="Y811" s="457">
        <v>1200000</v>
      </c>
    </row>
    <row r="812" spans="2:25" ht="15" hidden="1" customHeight="1" x14ac:dyDescent="0.25">
      <c r="B812" s="262" t="s">
        <v>105</v>
      </c>
      <c r="C812" s="287" t="s">
        <v>150</v>
      </c>
      <c r="D812" s="369"/>
      <c r="E812" s="97" t="s">
        <v>6</v>
      </c>
      <c r="F812" s="205"/>
      <c r="G812" s="205"/>
      <c r="H812" s="99" t="s">
        <v>107</v>
      </c>
      <c r="I812" s="205" t="s">
        <v>152</v>
      </c>
      <c r="J812" s="365" t="s">
        <v>49</v>
      </c>
      <c r="K812" s="366" t="s">
        <v>179</v>
      </c>
      <c r="L812" s="319">
        <v>4</v>
      </c>
      <c r="M812" s="319">
        <v>2</v>
      </c>
      <c r="N812" s="319">
        <v>6</v>
      </c>
      <c r="O812" s="319">
        <v>2</v>
      </c>
      <c r="P812" s="367">
        <v>426</v>
      </c>
      <c r="Q812" s="372" t="s">
        <v>73</v>
      </c>
      <c r="R812" s="437">
        <v>11</v>
      </c>
      <c r="S812" s="810">
        <v>700000</v>
      </c>
      <c r="T812" s="810">
        <v>0</v>
      </c>
      <c r="U812" s="967">
        <v>900000</v>
      </c>
      <c r="V812" s="457">
        <v>100000</v>
      </c>
      <c r="W812" s="967">
        <v>900000</v>
      </c>
      <c r="X812" s="457">
        <v>100000</v>
      </c>
      <c r="Y812" s="457">
        <v>100000</v>
      </c>
    </row>
    <row r="813" spans="2:25" ht="15" hidden="1" customHeight="1" x14ac:dyDescent="0.25">
      <c r="B813" s="262" t="s">
        <v>105</v>
      </c>
      <c r="C813" s="287" t="s">
        <v>150</v>
      </c>
      <c r="D813" s="369"/>
      <c r="E813" s="97" t="s">
        <v>6</v>
      </c>
      <c r="F813" s="205"/>
      <c r="G813" s="205"/>
      <c r="H813" s="99" t="s">
        <v>107</v>
      </c>
      <c r="I813" s="205" t="s">
        <v>152</v>
      </c>
      <c r="J813" s="365" t="s">
        <v>49</v>
      </c>
      <c r="K813" s="366" t="s">
        <v>179</v>
      </c>
      <c r="L813" s="319">
        <v>4</v>
      </c>
      <c r="M813" s="319">
        <v>5</v>
      </c>
      <c r="N813" s="319">
        <v>2</v>
      </c>
      <c r="O813" s="319">
        <v>1</v>
      </c>
      <c r="P813" s="367">
        <v>452</v>
      </c>
      <c r="Q813" s="372" t="s">
        <v>180</v>
      </c>
      <c r="R813" s="437">
        <v>11</v>
      </c>
      <c r="S813" s="810">
        <v>100000</v>
      </c>
      <c r="T813" s="810">
        <v>0</v>
      </c>
      <c r="U813" s="967">
        <v>100000</v>
      </c>
      <c r="V813" s="457">
        <v>100000</v>
      </c>
      <c r="W813" s="967">
        <v>100000</v>
      </c>
      <c r="X813" s="457">
        <v>100000</v>
      </c>
      <c r="Y813" s="457">
        <v>100000</v>
      </c>
    </row>
    <row r="814" spans="2:25" ht="22.5" hidden="1" customHeight="1" x14ac:dyDescent="0.25">
      <c r="B814" s="262" t="s">
        <v>105</v>
      </c>
      <c r="C814" s="279" t="s">
        <v>150</v>
      </c>
      <c r="D814" s="369"/>
      <c r="E814" s="97" t="s">
        <v>6</v>
      </c>
      <c r="F814" s="97" t="s">
        <v>7</v>
      </c>
      <c r="G814" s="97" t="s">
        <v>8</v>
      </c>
      <c r="H814" s="99" t="s">
        <v>107</v>
      </c>
      <c r="I814" s="205" t="s">
        <v>152</v>
      </c>
      <c r="J814" s="362" t="s">
        <v>49</v>
      </c>
      <c r="K814" s="373" t="s">
        <v>179</v>
      </c>
      <c r="L814" s="363"/>
      <c r="M814" s="363"/>
      <c r="N814" s="363"/>
      <c r="O814" s="363"/>
      <c r="P814" s="363"/>
      <c r="Q814" s="374" t="s">
        <v>72</v>
      </c>
      <c r="R814" s="438">
        <v>52</v>
      </c>
      <c r="S814" s="468">
        <f t="shared" ref="S814:Y814" si="198">SUM(S815:S819)</f>
        <v>400000</v>
      </c>
      <c r="T814" s="468">
        <f t="shared" si="198"/>
        <v>863883</v>
      </c>
      <c r="U814" s="1057">
        <f t="shared" si="198"/>
        <v>220000</v>
      </c>
      <c r="V814" s="468">
        <f t="shared" si="198"/>
        <v>400000</v>
      </c>
      <c r="W814" s="1057">
        <f t="shared" si="198"/>
        <v>400000</v>
      </c>
      <c r="X814" s="468">
        <f t="shared" si="198"/>
        <v>400000</v>
      </c>
      <c r="Y814" s="468">
        <f t="shared" si="198"/>
        <v>400000</v>
      </c>
    </row>
    <row r="815" spans="2:25" ht="15" hidden="1" customHeight="1" x14ac:dyDescent="0.25">
      <c r="B815" s="262" t="s">
        <v>105</v>
      </c>
      <c r="C815" s="287" t="s">
        <v>150</v>
      </c>
      <c r="D815" s="369"/>
      <c r="E815" s="97" t="s">
        <v>6</v>
      </c>
      <c r="F815" s="205"/>
      <c r="G815" s="205"/>
      <c r="H815" s="99" t="s">
        <v>107</v>
      </c>
      <c r="I815" s="205" t="s">
        <v>152</v>
      </c>
      <c r="J815" s="365" t="s">
        <v>49</v>
      </c>
      <c r="K815" s="367" t="s">
        <v>179</v>
      </c>
      <c r="L815" s="319">
        <v>3</v>
      </c>
      <c r="M815" s="319">
        <v>2</v>
      </c>
      <c r="N815" s="319">
        <v>3</v>
      </c>
      <c r="O815" s="319">
        <v>8</v>
      </c>
      <c r="P815" s="211">
        <v>323</v>
      </c>
      <c r="Q815" s="372" t="s">
        <v>38</v>
      </c>
      <c r="R815" s="439">
        <v>52</v>
      </c>
      <c r="S815" s="810">
        <v>200000</v>
      </c>
      <c r="T815" s="810">
        <v>0</v>
      </c>
      <c r="U815" s="967">
        <v>200000</v>
      </c>
      <c r="V815" s="457">
        <v>200000</v>
      </c>
      <c r="W815" s="967">
        <v>200000</v>
      </c>
      <c r="X815" s="457">
        <v>200000</v>
      </c>
      <c r="Y815" s="457">
        <v>200000</v>
      </c>
    </row>
    <row r="816" spans="2:25" ht="15" hidden="1" customHeight="1" x14ac:dyDescent="0.25">
      <c r="B816" s="262" t="s">
        <v>105</v>
      </c>
      <c r="C816" s="287" t="s">
        <v>150</v>
      </c>
      <c r="D816" s="369"/>
      <c r="E816" s="97" t="s">
        <v>6</v>
      </c>
      <c r="F816" s="205"/>
      <c r="G816" s="205"/>
      <c r="H816" s="99" t="s">
        <v>107</v>
      </c>
      <c r="I816" s="205" t="s">
        <v>152</v>
      </c>
      <c r="J816" s="365" t="s">
        <v>49</v>
      </c>
      <c r="K816" s="367" t="s">
        <v>179</v>
      </c>
      <c r="L816" s="319">
        <v>4</v>
      </c>
      <c r="M816" s="319">
        <v>1</v>
      </c>
      <c r="N816" s="319">
        <v>2</v>
      </c>
      <c r="O816" s="319">
        <v>3</v>
      </c>
      <c r="P816" s="366">
        <v>412</v>
      </c>
      <c r="Q816" s="368" t="s">
        <v>53</v>
      </c>
      <c r="R816" s="439">
        <v>52</v>
      </c>
      <c r="S816" s="810">
        <v>200000</v>
      </c>
      <c r="T816" s="810">
        <v>863883</v>
      </c>
      <c r="U816" s="967">
        <v>20000</v>
      </c>
      <c r="V816" s="457">
        <v>200000</v>
      </c>
      <c r="W816" s="967">
        <v>200000</v>
      </c>
      <c r="X816" s="457">
        <v>200000</v>
      </c>
      <c r="Y816" s="457">
        <v>200000</v>
      </c>
    </row>
    <row r="817" spans="2:25" ht="15" hidden="1" customHeight="1" x14ac:dyDescent="0.25">
      <c r="B817" s="262" t="s">
        <v>105</v>
      </c>
      <c r="C817" s="287" t="s">
        <v>150</v>
      </c>
      <c r="D817" s="369"/>
      <c r="E817" s="97" t="s">
        <v>6</v>
      </c>
      <c r="F817" s="205"/>
      <c r="G817" s="205"/>
      <c r="H817" s="99" t="s">
        <v>107</v>
      </c>
      <c r="I817" s="205" t="s">
        <v>152</v>
      </c>
      <c r="J817" s="365" t="s">
        <v>49</v>
      </c>
      <c r="K817" s="366" t="s">
        <v>179</v>
      </c>
      <c r="L817" s="319">
        <v>4</v>
      </c>
      <c r="M817" s="319">
        <v>2</v>
      </c>
      <c r="N817" s="319">
        <v>2</v>
      </c>
      <c r="O817" s="319">
        <v>1</v>
      </c>
      <c r="P817" s="211">
        <v>422</v>
      </c>
      <c r="Q817" s="227" t="s">
        <v>67</v>
      </c>
      <c r="R817" s="439">
        <v>52</v>
      </c>
      <c r="S817" s="810"/>
      <c r="T817" s="810"/>
      <c r="U817" s="967"/>
      <c r="V817" s="457"/>
      <c r="W817" s="967"/>
      <c r="X817" s="457"/>
      <c r="Y817" s="457"/>
    </row>
    <row r="818" spans="2:25" ht="15" hidden="1" customHeight="1" x14ac:dyDescent="0.25">
      <c r="B818" s="262" t="s">
        <v>105</v>
      </c>
      <c r="C818" s="287" t="s">
        <v>150</v>
      </c>
      <c r="D818" s="369"/>
      <c r="E818" s="97" t="s">
        <v>6</v>
      </c>
      <c r="F818" s="205"/>
      <c r="G818" s="205"/>
      <c r="H818" s="99" t="s">
        <v>107</v>
      </c>
      <c r="I818" s="205" t="s">
        <v>152</v>
      </c>
      <c r="J818" s="365" t="s">
        <v>49</v>
      </c>
      <c r="K818" s="366" t="s">
        <v>179</v>
      </c>
      <c r="L818" s="319">
        <v>4</v>
      </c>
      <c r="M818" s="319">
        <v>2</v>
      </c>
      <c r="N818" s="319">
        <v>6</v>
      </c>
      <c r="O818" s="319">
        <v>2</v>
      </c>
      <c r="P818" s="367">
        <v>426</v>
      </c>
      <c r="Q818" s="372" t="s">
        <v>73</v>
      </c>
      <c r="R818" s="439">
        <v>52</v>
      </c>
      <c r="S818" s="810"/>
      <c r="T818" s="810"/>
      <c r="U818" s="967"/>
      <c r="V818" s="457"/>
      <c r="W818" s="967"/>
      <c r="X818" s="457"/>
      <c r="Y818" s="457"/>
    </row>
    <row r="819" spans="2:25" ht="15" hidden="1" customHeight="1" x14ac:dyDescent="0.25">
      <c r="B819" s="262" t="s">
        <v>105</v>
      </c>
      <c r="C819" s="287" t="s">
        <v>150</v>
      </c>
      <c r="D819" s="369"/>
      <c r="E819" s="97" t="s">
        <v>6</v>
      </c>
      <c r="F819" s="205"/>
      <c r="G819" s="205"/>
      <c r="H819" s="99" t="s">
        <v>107</v>
      </c>
      <c r="I819" s="205" t="s">
        <v>152</v>
      </c>
      <c r="J819" s="365" t="s">
        <v>49</v>
      </c>
      <c r="K819" s="366" t="s">
        <v>179</v>
      </c>
      <c r="L819" s="326">
        <v>4</v>
      </c>
      <c r="M819" s="317">
        <v>5</v>
      </c>
      <c r="N819" s="317">
        <v>2</v>
      </c>
      <c r="O819" s="317">
        <v>1</v>
      </c>
      <c r="P819" s="366">
        <v>452</v>
      </c>
      <c r="Q819" s="372" t="s">
        <v>180</v>
      </c>
      <c r="R819" s="439">
        <v>52</v>
      </c>
      <c r="S819" s="810"/>
      <c r="T819" s="810"/>
      <c r="U819" s="967"/>
      <c r="V819" s="457"/>
      <c r="W819" s="967"/>
      <c r="X819" s="457"/>
      <c r="Y819" s="457"/>
    </row>
    <row r="820" spans="2:25" ht="15" hidden="1" customHeight="1" x14ac:dyDescent="0.25">
      <c r="B820" s="262" t="s">
        <v>105</v>
      </c>
      <c r="C820" s="279" t="s">
        <v>150</v>
      </c>
      <c r="D820" s="369"/>
      <c r="E820" s="97" t="s">
        <v>6</v>
      </c>
      <c r="F820" s="97" t="s">
        <v>7</v>
      </c>
      <c r="G820" s="97" t="s">
        <v>8</v>
      </c>
      <c r="H820" s="99" t="s">
        <v>107</v>
      </c>
      <c r="I820" s="205" t="s">
        <v>152</v>
      </c>
      <c r="J820" s="362" t="s">
        <v>49</v>
      </c>
      <c r="K820" s="362" t="s">
        <v>179</v>
      </c>
      <c r="L820" s="375"/>
      <c r="M820" s="375"/>
      <c r="N820" s="375"/>
      <c r="O820" s="375"/>
      <c r="P820" s="375"/>
      <c r="Q820" s="370" t="s">
        <v>72</v>
      </c>
      <c r="R820" s="448">
        <v>61</v>
      </c>
      <c r="S820" s="468">
        <f t="shared" ref="S820:Y820" si="199">SUM(S821:S824)</f>
        <v>100000</v>
      </c>
      <c r="T820" s="468">
        <f t="shared" si="199"/>
        <v>0</v>
      </c>
      <c r="U820" s="1057">
        <f t="shared" si="199"/>
        <v>100000</v>
      </c>
      <c r="V820" s="468">
        <f t="shared" si="199"/>
        <v>100000</v>
      </c>
      <c r="W820" s="1057">
        <f t="shared" si="199"/>
        <v>100000</v>
      </c>
      <c r="X820" s="468">
        <f t="shared" si="199"/>
        <v>0</v>
      </c>
      <c r="Y820" s="468">
        <f t="shared" si="199"/>
        <v>0</v>
      </c>
    </row>
    <row r="821" spans="2:25" ht="15" hidden="1" customHeight="1" x14ac:dyDescent="0.25">
      <c r="B821" s="262" t="s">
        <v>105</v>
      </c>
      <c r="C821" s="287" t="s">
        <v>150</v>
      </c>
      <c r="D821" s="369"/>
      <c r="E821" s="97" t="s">
        <v>6</v>
      </c>
      <c r="F821" s="205"/>
      <c r="G821" s="205"/>
      <c r="H821" s="99" t="s">
        <v>107</v>
      </c>
      <c r="I821" s="205" t="s">
        <v>152</v>
      </c>
      <c r="J821" s="365" t="s">
        <v>49</v>
      </c>
      <c r="K821" s="366" t="s">
        <v>179</v>
      </c>
      <c r="L821" s="319">
        <v>3</v>
      </c>
      <c r="M821" s="319">
        <v>2</v>
      </c>
      <c r="N821" s="319">
        <v>3</v>
      </c>
      <c r="O821" s="319">
        <v>8</v>
      </c>
      <c r="P821" s="211">
        <v>323</v>
      </c>
      <c r="Q821" s="368" t="s">
        <v>38</v>
      </c>
      <c r="R821" s="441">
        <v>61</v>
      </c>
      <c r="S821" s="810">
        <v>100000</v>
      </c>
      <c r="T821" s="810">
        <v>0</v>
      </c>
      <c r="U821" s="967">
        <v>100000</v>
      </c>
      <c r="V821" s="457">
        <v>100000</v>
      </c>
      <c r="W821" s="967">
        <v>100000</v>
      </c>
      <c r="X821" s="457"/>
      <c r="Y821" s="457"/>
    </row>
    <row r="822" spans="2:25" ht="15" hidden="1" customHeight="1" x14ac:dyDescent="0.25">
      <c r="B822" s="262" t="s">
        <v>105</v>
      </c>
      <c r="C822" s="287" t="s">
        <v>150</v>
      </c>
      <c r="D822" s="369"/>
      <c r="E822" s="97" t="s">
        <v>6</v>
      </c>
      <c r="F822" s="205"/>
      <c r="G822" s="205"/>
      <c r="H822" s="99" t="s">
        <v>107</v>
      </c>
      <c r="I822" s="205" t="s">
        <v>152</v>
      </c>
      <c r="J822" s="365" t="s">
        <v>49</v>
      </c>
      <c r="K822" s="366" t="s">
        <v>179</v>
      </c>
      <c r="L822" s="319">
        <v>4</v>
      </c>
      <c r="M822" s="319">
        <v>1</v>
      </c>
      <c r="N822" s="319">
        <v>2</v>
      </c>
      <c r="O822" s="319">
        <v>3</v>
      </c>
      <c r="P822" s="366">
        <v>412</v>
      </c>
      <c r="Q822" s="368" t="s">
        <v>53</v>
      </c>
      <c r="R822" s="441">
        <v>61</v>
      </c>
      <c r="S822" s="810"/>
      <c r="T822" s="810"/>
      <c r="U822" s="967"/>
      <c r="V822" s="457"/>
      <c r="W822" s="967"/>
      <c r="X822" s="457"/>
      <c r="Y822" s="457"/>
    </row>
    <row r="823" spans="2:25" ht="15" hidden="1" customHeight="1" x14ac:dyDescent="0.25">
      <c r="B823" s="262" t="s">
        <v>105</v>
      </c>
      <c r="C823" s="287" t="s">
        <v>150</v>
      </c>
      <c r="D823" s="369"/>
      <c r="E823" s="97" t="s">
        <v>6</v>
      </c>
      <c r="F823" s="205"/>
      <c r="G823" s="205"/>
      <c r="H823" s="99" t="s">
        <v>107</v>
      </c>
      <c r="I823" s="205" t="s">
        <v>152</v>
      </c>
      <c r="J823" s="365" t="s">
        <v>49</v>
      </c>
      <c r="K823" s="366" t="s">
        <v>179</v>
      </c>
      <c r="L823" s="319">
        <v>4</v>
      </c>
      <c r="M823" s="319">
        <v>2</v>
      </c>
      <c r="N823" s="319">
        <v>2</v>
      </c>
      <c r="O823" s="319">
        <v>1</v>
      </c>
      <c r="P823" s="211">
        <v>422</v>
      </c>
      <c r="Q823" s="227" t="s">
        <v>67</v>
      </c>
      <c r="R823" s="441">
        <v>61</v>
      </c>
      <c r="S823" s="810"/>
      <c r="T823" s="810"/>
      <c r="U823" s="967"/>
      <c r="V823" s="457"/>
      <c r="W823" s="967"/>
      <c r="X823" s="457"/>
      <c r="Y823" s="457"/>
    </row>
    <row r="824" spans="2:25" ht="15" hidden="1" customHeight="1" x14ac:dyDescent="0.25">
      <c r="B824" s="262" t="s">
        <v>105</v>
      </c>
      <c r="C824" s="287" t="s">
        <v>150</v>
      </c>
      <c r="D824" s="369"/>
      <c r="E824" s="97" t="s">
        <v>6</v>
      </c>
      <c r="F824" s="205"/>
      <c r="G824" s="205"/>
      <c r="H824" s="99" t="s">
        <v>107</v>
      </c>
      <c r="I824" s="205" t="s">
        <v>152</v>
      </c>
      <c r="J824" s="365" t="s">
        <v>49</v>
      </c>
      <c r="K824" s="366" t="s">
        <v>179</v>
      </c>
      <c r="L824" s="319">
        <v>4</v>
      </c>
      <c r="M824" s="319">
        <v>2</v>
      </c>
      <c r="N824" s="319">
        <v>6</v>
      </c>
      <c r="O824" s="319">
        <v>2</v>
      </c>
      <c r="P824" s="367">
        <v>426</v>
      </c>
      <c r="Q824" s="368" t="s">
        <v>73</v>
      </c>
      <c r="R824" s="441">
        <v>61</v>
      </c>
      <c r="S824" s="810"/>
      <c r="T824" s="810"/>
      <c r="U824" s="967"/>
      <c r="V824" s="457"/>
      <c r="W824" s="967"/>
      <c r="X824" s="457"/>
      <c r="Y824" s="457"/>
    </row>
    <row r="825" spans="2:25" ht="38.25" hidden="1" customHeight="1" x14ac:dyDescent="0.25">
      <c r="B825" s="262" t="s">
        <v>105</v>
      </c>
      <c r="C825" s="279" t="s">
        <v>150</v>
      </c>
      <c r="D825" s="376"/>
      <c r="E825" s="97" t="s">
        <v>6</v>
      </c>
      <c r="F825" s="97" t="s">
        <v>7</v>
      </c>
      <c r="G825" s="97" t="s">
        <v>8</v>
      </c>
      <c r="H825" s="99" t="s">
        <v>107</v>
      </c>
      <c r="I825" s="205" t="s">
        <v>152</v>
      </c>
      <c r="J825" s="294" t="s">
        <v>49</v>
      </c>
      <c r="K825" s="294" t="s">
        <v>181</v>
      </c>
      <c r="L825" s="284"/>
      <c r="M825" s="284"/>
      <c r="N825" s="284"/>
      <c r="O825" s="284"/>
      <c r="P825" s="284"/>
      <c r="Q825" s="377" t="s">
        <v>182</v>
      </c>
      <c r="R825" s="443">
        <v>11</v>
      </c>
      <c r="S825" s="468">
        <f t="shared" ref="S825:Y825" si="200">SUM(S826:S832)</f>
        <v>1740000</v>
      </c>
      <c r="T825" s="468">
        <f t="shared" si="200"/>
        <v>737350</v>
      </c>
      <c r="U825" s="1057">
        <f t="shared" si="200"/>
        <v>1880000</v>
      </c>
      <c r="V825" s="468">
        <f t="shared" si="200"/>
        <v>1800000</v>
      </c>
      <c r="W825" s="1057">
        <f t="shared" si="200"/>
        <v>1880000</v>
      </c>
      <c r="X825" s="468">
        <f t="shared" si="200"/>
        <v>1950000</v>
      </c>
      <c r="Y825" s="468">
        <f t="shared" si="200"/>
        <v>1950000</v>
      </c>
    </row>
    <row r="826" spans="2:25" ht="16.5" hidden="1" customHeight="1" x14ac:dyDescent="0.25">
      <c r="B826" s="262" t="s">
        <v>105</v>
      </c>
      <c r="C826" s="279" t="s">
        <v>150</v>
      </c>
      <c r="D826" s="376"/>
      <c r="E826" s="97" t="s">
        <v>6</v>
      </c>
      <c r="F826" s="97"/>
      <c r="G826" s="97"/>
      <c r="H826" s="99" t="s">
        <v>107</v>
      </c>
      <c r="I826" s="205" t="s">
        <v>152</v>
      </c>
      <c r="J826" s="378" t="s">
        <v>49</v>
      </c>
      <c r="K826" s="378" t="s">
        <v>181</v>
      </c>
      <c r="L826" s="319">
        <v>3</v>
      </c>
      <c r="M826" s="319">
        <v>2</v>
      </c>
      <c r="N826" s="319">
        <v>3</v>
      </c>
      <c r="O826" s="324">
        <v>7</v>
      </c>
      <c r="P826" s="319">
        <v>323</v>
      </c>
      <c r="Q826" s="379" t="s">
        <v>30</v>
      </c>
      <c r="R826" s="446">
        <v>11</v>
      </c>
      <c r="S826" s="810">
        <v>100000</v>
      </c>
      <c r="T826" s="810">
        <v>31300</v>
      </c>
      <c r="U826" s="967">
        <v>100000</v>
      </c>
      <c r="V826" s="457">
        <v>100000</v>
      </c>
      <c r="W826" s="967">
        <v>100000</v>
      </c>
      <c r="X826" s="457">
        <v>100000</v>
      </c>
      <c r="Y826" s="457">
        <v>100000</v>
      </c>
    </row>
    <row r="827" spans="2:25" ht="15" hidden="1" customHeight="1" x14ac:dyDescent="0.25">
      <c r="B827" s="262" t="s">
        <v>105</v>
      </c>
      <c r="C827" s="287" t="s">
        <v>150</v>
      </c>
      <c r="D827" s="369"/>
      <c r="E827" s="97" t="s">
        <v>6</v>
      </c>
      <c r="F827" s="205"/>
      <c r="G827" s="205"/>
      <c r="H827" s="99" t="s">
        <v>107</v>
      </c>
      <c r="I827" s="205" t="s">
        <v>152</v>
      </c>
      <c r="J827" s="365" t="s">
        <v>49</v>
      </c>
      <c r="K827" s="366" t="s">
        <v>181</v>
      </c>
      <c r="L827" s="319">
        <v>4</v>
      </c>
      <c r="M827" s="319">
        <v>2</v>
      </c>
      <c r="N827" s="319">
        <v>1</v>
      </c>
      <c r="O827" s="319">
        <v>2</v>
      </c>
      <c r="P827" s="211">
        <v>421</v>
      </c>
      <c r="Q827" s="372" t="s">
        <v>183</v>
      </c>
      <c r="R827" s="437">
        <v>11</v>
      </c>
      <c r="S827" s="810">
        <v>1000000</v>
      </c>
      <c r="T827" s="810">
        <v>306651</v>
      </c>
      <c r="U827" s="967">
        <v>1200000</v>
      </c>
      <c r="V827" s="457">
        <v>1000000</v>
      </c>
      <c r="W827" s="967">
        <v>1200000</v>
      </c>
      <c r="X827" s="457">
        <v>1000000</v>
      </c>
      <c r="Y827" s="457">
        <v>1000000</v>
      </c>
    </row>
    <row r="828" spans="2:25" ht="15" hidden="1" customHeight="1" x14ac:dyDescent="0.25">
      <c r="B828" s="262" t="s">
        <v>105</v>
      </c>
      <c r="C828" s="287" t="s">
        <v>150</v>
      </c>
      <c r="D828" s="369"/>
      <c r="E828" s="97" t="s">
        <v>6</v>
      </c>
      <c r="F828" s="205"/>
      <c r="G828" s="205"/>
      <c r="H828" s="99" t="s">
        <v>107</v>
      </c>
      <c r="I828" s="205" t="s">
        <v>152</v>
      </c>
      <c r="J828" s="365" t="s">
        <v>49</v>
      </c>
      <c r="K828" s="366" t="s">
        <v>181</v>
      </c>
      <c r="L828" s="319">
        <v>4</v>
      </c>
      <c r="M828" s="319">
        <v>2</v>
      </c>
      <c r="N828" s="319">
        <v>1</v>
      </c>
      <c r="O828" s="319">
        <v>4</v>
      </c>
      <c r="P828" s="211">
        <v>421</v>
      </c>
      <c r="Q828" s="372" t="s">
        <v>50</v>
      </c>
      <c r="R828" s="437">
        <v>11</v>
      </c>
      <c r="S828" s="810">
        <v>240000</v>
      </c>
      <c r="T828" s="810">
        <v>0</v>
      </c>
      <c r="U828" s="967">
        <v>240000</v>
      </c>
      <c r="V828" s="457">
        <v>50000</v>
      </c>
      <c r="W828" s="967">
        <v>240000</v>
      </c>
      <c r="X828" s="457">
        <v>300000</v>
      </c>
      <c r="Y828" s="457">
        <v>300000</v>
      </c>
    </row>
    <row r="829" spans="2:25" ht="15" hidden="1" customHeight="1" x14ac:dyDescent="0.25">
      <c r="B829" s="262" t="s">
        <v>105</v>
      </c>
      <c r="C829" s="287" t="s">
        <v>150</v>
      </c>
      <c r="D829" s="369"/>
      <c r="E829" s="97" t="s">
        <v>6</v>
      </c>
      <c r="F829" s="205"/>
      <c r="G829" s="205"/>
      <c r="H829" s="99" t="s">
        <v>107</v>
      </c>
      <c r="I829" s="205" t="s">
        <v>152</v>
      </c>
      <c r="J829" s="365" t="s">
        <v>49</v>
      </c>
      <c r="K829" s="366" t="s">
        <v>181</v>
      </c>
      <c r="L829" s="319">
        <v>4</v>
      </c>
      <c r="M829" s="319">
        <v>2</v>
      </c>
      <c r="N829" s="319">
        <v>2</v>
      </c>
      <c r="O829" s="319">
        <v>1</v>
      </c>
      <c r="P829" s="211">
        <v>422</v>
      </c>
      <c r="Q829" s="227" t="s">
        <v>67</v>
      </c>
      <c r="R829" s="437">
        <v>11</v>
      </c>
      <c r="S829" s="810">
        <v>200000</v>
      </c>
      <c r="T829" s="810">
        <v>308365</v>
      </c>
      <c r="U829" s="967">
        <v>150000</v>
      </c>
      <c r="V829" s="457">
        <v>400000</v>
      </c>
      <c r="W829" s="967">
        <v>150000</v>
      </c>
      <c r="X829" s="457">
        <v>300000</v>
      </c>
      <c r="Y829" s="457">
        <v>300000</v>
      </c>
    </row>
    <row r="830" spans="2:25" ht="15" hidden="1" customHeight="1" x14ac:dyDescent="0.25">
      <c r="B830" s="262" t="s">
        <v>105</v>
      </c>
      <c r="C830" s="287" t="s">
        <v>150</v>
      </c>
      <c r="D830" s="369"/>
      <c r="E830" s="97" t="s">
        <v>6</v>
      </c>
      <c r="F830" s="205"/>
      <c r="G830" s="205"/>
      <c r="H830" s="99" t="s">
        <v>107</v>
      </c>
      <c r="I830" s="205" t="s">
        <v>152</v>
      </c>
      <c r="J830" s="365" t="s">
        <v>49</v>
      </c>
      <c r="K830" s="366" t="s">
        <v>181</v>
      </c>
      <c r="L830" s="319">
        <v>4</v>
      </c>
      <c r="M830" s="319">
        <v>2</v>
      </c>
      <c r="N830" s="319">
        <v>2</v>
      </c>
      <c r="O830" s="319">
        <v>2</v>
      </c>
      <c r="P830" s="211">
        <v>422</v>
      </c>
      <c r="Q830" s="227" t="s">
        <v>68</v>
      </c>
      <c r="R830" s="437">
        <v>11</v>
      </c>
      <c r="S830" s="810">
        <v>80000</v>
      </c>
      <c r="T830" s="810">
        <v>21696</v>
      </c>
      <c r="U830" s="967">
        <v>80000</v>
      </c>
      <c r="V830" s="457">
        <v>100000</v>
      </c>
      <c r="W830" s="967">
        <v>80000</v>
      </c>
      <c r="X830" s="457">
        <v>100000</v>
      </c>
      <c r="Y830" s="457">
        <v>100000</v>
      </c>
    </row>
    <row r="831" spans="2:25" ht="15" hidden="1" customHeight="1" x14ac:dyDescent="0.25">
      <c r="B831" s="262" t="s">
        <v>105</v>
      </c>
      <c r="C831" s="287" t="s">
        <v>150</v>
      </c>
      <c r="D831" s="369"/>
      <c r="E831" s="97" t="s">
        <v>6</v>
      </c>
      <c r="F831" s="205"/>
      <c r="G831" s="205"/>
      <c r="H831" s="99" t="s">
        <v>107</v>
      </c>
      <c r="I831" s="205" t="s">
        <v>152</v>
      </c>
      <c r="J831" s="365" t="s">
        <v>49</v>
      </c>
      <c r="K831" s="366" t="s">
        <v>181</v>
      </c>
      <c r="L831" s="319">
        <v>4</v>
      </c>
      <c r="M831" s="319">
        <v>2</v>
      </c>
      <c r="N831" s="319">
        <v>2</v>
      </c>
      <c r="O831" s="319">
        <v>3</v>
      </c>
      <c r="P831" s="211">
        <v>422</v>
      </c>
      <c r="Q831" s="372" t="s">
        <v>69</v>
      </c>
      <c r="R831" s="437">
        <v>11</v>
      </c>
      <c r="S831" s="810">
        <v>70000</v>
      </c>
      <c r="T831" s="810">
        <v>64150</v>
      </c>
      <c r="U831" s="967">
        <v>70000</v>
      </c>
      <c r="V831" s="457">
        <v>100000</v>
      </c>
      <c r="W831" s="967">
        <v>70000</v>
      </c>
      <c r="X831" s="457">
        <v>100000</v>
      </c>
      <c r="Y831" s="457">
        <v>100000</v>
      </c>
    </row>
    <row r="832" spans="2:25" ht="15" hidden="1" customHeight="1" x14ac:dyDescent="0.25">
      <c r="B832" s="262" t="s">
        <v>105</v>
      </c>
      <c r="C832" s="287" t="s">
        <v>150</v>
      </c>
      <c r="D832" s="369"/>
      <c r="E832" s="97" t="s">
        <v>6</v>
      </c>
      <c r="F832" s="205"/>
      <c r="G832" s="205"/>
      <c r="H832" s="99" t="s">
        <v>107</v>
      </c>
      <c r="I832" s="205" t="s">
        <v>152</v>
      </c>
      <c r="J832" s="365" t="s">
        <v>49</v>
      </c>
      <c r="K832" s="366" t="s">
        <v>181</v>
      </c>
      <c r="L832" s="316">
        <v>4</v>
      </c>
      <c r="M832" s="164">
        <v>2</v>
      </c>
      <c r="N832" s="164">
        <v>2</v>
      </c>
      <c r="O832" s="164">
        <v>5</v>
      </c>
      <c r="P832" s="211">
        <v>422</v>
      </c>
      <c r="Q832" s="380" t="s">
        <v>184</v>
      </c>
      <c r="R832" s="437">
        <v>11</v>
      </c>
      <c r="S832" s="810">
        <v>50000</v>
      </c>
      <c r="T832" s="810">
        <v>5188</v>
      </c>
      <c r="U832" s="967">
        <v>40000</v>
      </c>
      <c r="V832" s="457">
        <v>50000</v>
      </c>
      <c r="W832" s="967">
        <v>40000</v>
      </c>
      <c r="X832" s="457">
        <v>50000</v>
      </c>
      <c r="Y832" s="457">
        <v>50000</v>
      </c>
    </row>
    <row r="833" spans="2:25" ht="25.5" hidden="1" customHeight="1" x14ac:dyDescent="0.25">
      <c r="B833" s="262" t="s">
        <v>105</v>
      </c>
      <c r="C833" s="279" t="s">
        <v>150</v>
      </c>
      <c r="D833" s="381"/>
      <c r="E833" s="97" t="s">
        <v>6</v>
      </c>
      <c r="F833" s="97" t="s">
        <v>7</v>
      </c>
      <c r="G833" s="97" t="s">
        <v>8</v>
      </c>
      <c r="H833" s="99" t="s">
        <v>107</v>
      </c>
      <c r="I833" s="205" t="s">
        <v>152</v>
      </c>
      <c r="J833" s="229" t="s">
        <v>10</v>
      </c>
      <c r="K833" s="333" t="s">
        <v>185</v>
      </c>
      <c r="L833" s="1109"/>
      <c r="M833" s="1110"/>
      <c r="N833" s="1110"/>
      <c r="O833" s="1110"/>
      <c r="P833" s="1111"/>
      <c r="Q833" s="382" t="s">
        <v>186</v>
      </c>
      <c r="R833" s="443">
        <v>11</v>
      </c>
      <c r="S833" s="469">
        <f t="shared" ref="S833:Y833" si="201">SUM(S834:S835)</f>
        <v>0</v>
      </c>
      <c r="T833" s="469">
        <f t="shared" si="201"/>
        <v>0</v>
      </c>
      <c r="U833" s="1058">
        <f t="shared" si="201"/>
        <v>0</v>
      </c>
      <c r="V833" s="469">
        <f t="shared" si="201"/>
        <v>0</v>
      </c>
      <c r="W833" s="1058">
        <f t="shared" si="201"/>
        <v>0</v>
      </c>
      <c r="X833" s="469">
        <f t="shared" si="201"/>
        <v>0</v>
      </c>
      <c r="Y833" s="469">
        <f t="shared" si="201"/>
        <v>0</v>
      </c>
    </row>
    <row r="834" spans="2:25" ht="15" hidden="1" customHeight="1" x14ac:dyDescent="0.25">
      <c r="B834" s="262" t="s">
        <v>105</v>
      </c>
      <c r="C834" s="287" t="s">
        <v>150</v>
      </c>
      <c r="D834" s="197"/>
      <c r="E834" s="97" t="s">
        <v>6</v>
      </c>
      <c r="F834" s="205"/>
      <c r="G834" s="205"/>
      <c r="H834" s="99" t="s">
        <v>107</v>
      </c>
      <c r="I834" s="205" t="s">
        <v>152</v>
      </c>
      <c r="J834" s="311" t="s">
        <v>10</v>
      </c>
      <c r="K834" s="331" t="s">
        <v>185</v>
      </c>
      <c r="L834" s="314">
        <v>3</v>
      </c>
      <c r="M834" s="314">
        <v>2</v>
      </c>
      <c r="N834" s="314">
        <v>3</v>
      </c>
      <c r="O834" s="314">
        <v>7</v>
      </c>
      <c r="P834" s="211">
        <v>323</v>
      </c>
      <c r="Q834" s="223" t="s">
        <v>30</v>
      </c>
      <c r="R834" s="437">
        <v>11</v>
      </c>
      <c r="S834" s="810"/>
      <c r="T834" s="810"/>
      <c r="U834" s="967"/>
      <c r="V834" s="457"/>
      <c r="W834" s="967"/>
      <c r="X834" s="457"/>
      <c r="Y834" s="457"/>
    </row>
    <row r="835" spans="2:25" ht="15" hidden="1" customHeight="1" x14ac:dyDescent="0.25">
      <c r="B835" s="262" t="s">
        <v>105</v>
      </c>
      <c r="C835" s="287" t="s">
        <v>150</v>
      </c>
      <c r="D835" s="197"/>
      <c r="E835" s="97" t="s">
        <v>6</v>
      </c>
      <c r="F835" s="205"/>
      <c r="G835" s="205"/>
      <c r="H835" s="99" t="s">
        <v>107</v>
      </c>
      <c r="I835" s="205" t="s">
        <v>152</v>
      </c>
      <c r="J835" s="311" t="s">
        <v>10</v>
      </c>
      <c r="K835" s="331" t="s">
        <v>185</v>
      </c>
      <c r="L835" s="314">
        <v>3</v>
      </c>
      <c r="M835" s="314">
        <v>2</v>
      </c>
      <c r="N835" s="314">
        <v>9</v>
      </c>
      <c r="O835" s="314">
        <v>1</v>
      </c>
      <c r="P835" s="211">
        <v>329</v>
      </c>
      <c r="Q835" s="383" t="s">
        <v>39</v>
      </c>
      <c r="R835" s="437">
        <v>11</v>
      </c>
      <c r="S835" s="810"/>
      <c r="T835" s="810"/>
      <c r="U835" s="967"/>
      <c r="V835" s="457"/>
      <c r="W835" s="967"/>
      <c r="X835" s="457"/>
      <c r="Y835" s="457"/>
    </row>
    <row r="836" spans="2:25" ht="25.5" hidden="1" customHeight="1" x14ac:dyDescent="0.25">
      <c r="B836" s="262" t="s">
        <v>105</v>
      </c>
      <c r="C836" s="279" t="s">
        <v>150</v>
      </c>
      <c r="D836" s="173"/>
      <c r="E836" s="97" t="s">
        <v>6</v>
      </c>
      <c r="F836" s="97" t="s">
        <v>7</v>
      </c>
      <c r="G836" s="97" t="s">
        <v>8</v>
      </c>
      <c r="H836" s="99" t="s">
        <v>107</v>
      </c>
      <c r="I836" s="198" t="s">
        <v>152</v>
      </c>
      <c r="J836" s="388" t="s">
        <v>49</v>
      </c>
      <c r="K836" s="294" t="s">
        <v>187</v>
      </c>
      <c r="L836" s="295"/>
      <c r="M836" s="296"/>
      <c r="N836" s="296"/>
      <c r="O836" s="296"/>
      <c r="P836" s="297"/>
      <c r="Q836" s="389" t="s">
        <v>266</v>
      </c>
      <c r="R836" s="443">
        <v>11</v>
      </c>
      <c r="S836" s="468">
        <f t="shared" ref="S836:Y836" si="202">SUM(S837:S839)</f>
        <v>0</v>
      </c>
      <c r="T836" s="468">
        <f t="shared" si="202"/>
        <v>0</v>
      </c>
      <c r="U836" s="1057">
        <f t="shared" si="202"/>
        <v>0</v>
      </c>
      <c r="V836" s="468">
        <f t="shared" si="202"/>
        <v>0</v>
      </c>
      <c r="W836" s="1057">
        <f t="shared" si="202"/>
        <v>0</v>
      </c>
      <c r="X836" s="468">
        <f t="shared" si="202"/>
        <v>0</v>
      </c>
      <c r="Y836" s="468">
        <f t="shared" si="202"/>
        <v>0</v>
      </c>
    </row>
    <row r="837" spans="2:25" ht="15" hidden="1" customHeight="1" x14ac:dyDescent="0.25">
      <c r="B837" s="262" t="s">
        <v>105</v>
      </c>
      <c r="C837" s="287" t="s">
        <v>150</v>
      </c>
      <c r="D837" s="197"/>
      <c r="E837" s="97" t="s">
        <v>6</v>
      </c>
      <c r="F837" s="205"/>
      <c r="G837" s="205"/>
      <c r="H837" s="99" t="s">
        <v>107</v>
      </c>
      <c r="I837" s="205" t="s">
        <v>152</v>
      </c>
      <c r="J837" s="289" t="s">
        <v>49</v>
      </c>
      <c r="K837" s="290" t="s">
        <v>187</v>
      </c>
      <c r="L837" s="625">
        <v>3</v>
      </c>
      <c r="M837" s="626">
        <v>2</v>
      </c>
      <c r="N837" s="626">
        <v>3</v>
      </c>
      <c r="O837" s="627">
        <v>7</v>
      </c>
      <c r="P837" s="627">
        <v>323</v>
      </c>
      <c r="Q837" s="628" t="s">
        <v>30</v>
      </c>
      <c r="R837" s="446">
        <v>11</v>
      </c>
      <c r="S837" s="810"/>
      <c r="T837" s="810"/>
      <c r="U837" s="967"/>
      <c r="V837" s="457"/>
      <c r="W837" s="967"/>
      <c r="X837" s="457"/>
      <c r="Y837" s="457"/>
    </row>
    <row r="838" spans="2:25" ht="15" hidden="1" customHeight="1" x14ac:dyDescent="0.25">
      <c r="B838" s="262" t="s">
        <v>105</v>
      </c>
      <c r="C838" s="287" t="s">
        <v>150</v>
      </c>
      <c r="D838" s="197"/>
      <c r="E838" s="97" t="s">
        <v>6</v>
      </c>
      <c r="F838" s="205"/>
      <c r="G838" s="205"/>
      <c r="H838" s="99" t="s">
        <v>107</v>
      </c>
      <c r="I838" s="205" t="s">
        <v>152</v>
      </c>
      <c r="J838" s="384" t="s">
        <v>49</v>
      </c>
      <c r="K838" s="386" t="s">
        <v>187</v>
      </c>
      <c r="L838" s="314">
        <v>4</v>
      </c>
      <c r="M838" s="314">
        <v>2</v>
      </c>
      <c r="N838" s="314">
        <v>1</v>
      </c>
      <c r="O838" s="314">
        <v>2</v>
      </c>
      <c r="P838" s="211">
        <v>421</v>
      </c>
      <c r="Q838" s="385" t="s">
        <v>183</v>
      </c>
      <c r="R838" s="437">
        <v>11</v>
      </c>
      <c r="S838" s="810"/>
      <c r="T838" s="810"/>
      <c r="U838" s="967"/>
      <c r="V838" s="457"/>
      <c r="W838" s="967"/>
      <c r="X838" s="457"/>
      <c r="Y838" s="457"/>
    </row>
    <row r="839" spans="2:25" ht="15" hidden="1" customHeight="1" x14ac:dyDescent="0.25">
      <c r="B839" s="262" t="s">
        <v>105</v>
      </c>
      <c r="C839" s="287" t="s">
        <v>150</v>
      </c>
      <c r="D839" s="197"/>
      <c r="E839" s="97" t="s">
        <v>6</v>
      </c>
      <c r="F839" s="205"/>
      <c r="G839" s="205"/>
      <c r="H839" s="99" t="s">
        <v>107</v>
      </c>
      <c r="I839" s="205" t="s">
        <v>152</v>
      </c>
      <c r="J839" s="384" t="s">
        <v>49</v>
      </c>
      <c r="K839" s="386" t="s">
        <v>187</v>
      </c>
      <c r="L839" s="314">
        <v>4</v>
      </c>
      <c r="M839" s="314">
        <v>2</v>
      </c>
      <c r="N839" s="314">
        <v>2</v>
      </c>
      <c r="O839" s="314">
        <v>1</v>
      </c>
      <c r="P839" s="211">
        <v>422</v>
      </c>
      <c r="Q839" s="227" t="s">
        <v>67</v>
      </c>
      <c r="R839" s="437">
        <v>11</v>
      </c>
      <c r="S839" s="810"/>
      <c r="T839" s="810"/>
      <c r="U839" s="967"/>
      <c r="V839" s="457"/>
      <c r="W839" s="967"/>
      <c r="X839" s="457"/>
      <c r="Y839" s="457"/>
    </row>
    <row r="840" spans="2:25" ht="38.25" hidden="1" customHeight="1" x14ac:dyDescent="0.25">
      <c r="B840" s="262" t="s">
        <v>105</v>
      </c>
      <c r="C840" s="279" t="s">
        <v>150</v>
      </c>
      <c r="D840" s="173"/>
      <c r="E840" s="97" t="s">
        <v>6</v>
      </c>
      <c r="F840" s="97" t="s">
        <v>7</v>
      </c>
      <c r="G840" s="97" t="s">
        <v>8</v>
      </c>
      <c r="H840" s="99" t="s">
        <v>107</v>
      </c>
      <c r="I840" s="205" t="s">
        <v>152</v>
      </c>
      <c r="J840" s="388" t="s">
        <v>49</v>
      </c>
      <c r="K840" s="294" t="s">
        <v>188</v>
      </c>
      <c r="L840" s="284"/>
      <c r="M840" s="284"/>
      <c r="N840" s="284"/>
      <c r="O840" s="284"/>
      <c r="P840" s="284"/>
      <c r="Q840" s="389" t="s">
        <v>189</v>
      </c>
      <c r="R840" s="443">
        <v>11</v>
      </c>
      <c r="S840" s="468">
        <f t="shared" ref="S840:Y840" si="203">SUM(S841:S844)</f>
        <v>80000</v>
      </c>
      <c r="T840" s="468">
        <f t="shared" si="203"/>
        <v>0</v>
      </c>
      <c r="U840" s="1057">
        <f t="shared" si="203"/>
        <v>100000</v>
      </c>
      <c r="V840" s="468">
        <f t="shared" si="203"/>
        <v>282000</v>
      </c>
      <c r="W840" s="1057">
        <f t="shared" si="203"/>
        <v>100000</v>
      </c>
      <c r="X840" s="468">
        <f t="shared" si="203"/>
        <v>225000</v>
      </c>
      <c r="Y840" s="468">
        <f t="shared" si="203"/>
        <v>200000</v>
      </c>
    </row>
    <row r="841" spans="2:25" ht="15" hidden="1" customHeight="1" x14ac:dyDescent="0.25">
      <c r="B841" s="262" t="s">
        <v>105</v>
      </c>
      <c r="C841" s="287" t="s">
        <v>150</v>
      </c>
      <c r="D841" s="197"/>
      <c r="E841" s="97" t="s">
        <v>6</v>
      </c>
      <c r="F841" s="205"/>
      <c r="G841" s="205"/>
      <c r="H841" s="99" t="s">
        <v>107</v>
      </c>
      <c r="I841" s="205" t="s">
        <v>152</v>
      </c>
      <c r="J841" s="384" t="s">
        <v>49</v>
      </c>
      <c r="K841" s="386" t="s">
        <v>188</v>
      </c>
      <c r="L841" s="314">
        <v>3</v>
      </c>
      <c r="M841" s="314">
        <v>2</v>
      </c>
      <c r="N841" s="314">
        <v>1</v>
      </c>
      <c r="O841" s="314">
        <v>2</v>
      </c>
      <c r="P841" s="211">
        <v>321</v>
      </c>
      <c r="Q841" s="219" t="s">
        <v>18</v>
      </c>
      <c r="R841" s="437">
        <v>11</v>
      </c>
      <c r="S841" s="810"/>
      <c r="T841" s="810"/>
      <c r="U841" s="967"/>
      <c r="V841" s="457"/>
      <c r="W841" s="967"/>
      <c r="X841" s="457"/>
      <c r="Y841" s="457"/>
    </row>
    <row r="842" spans="2:25" ht="15" hidden="1" customHeight="1" x14ac:dyDescent="0.25">
      <c r="B842" s="262" t="s">
        <v>105</v>
      </c>
      <c r="C842" s="287" t="s">
        <v>150</v>
      </c>
      <c r="D842" s="197"/>
      <c r="E842" s="97" t="s">
        <v>6</v>
      </c>
      <c r="F842" s="205"/>
      <c r="G842" s="205"/>
      <c r="H842" s="99" t="s">
        <v>107</v>
      </c>
      <c r="I842" s="205" t="s">
        <v>152</v>
      </c>
      <c r="J842" s="384" t="s">
        <v>49</v>
      </c>
      <c r="K842" s="386" t="s">
        <v>188</v>
      </c>
      <c r="L842" s="314">
        <v>3</v>
      </c>
      <c r="M842" s="314">
        <v>2</v>
      </c>
      <c r="N842" s="314">
        <v>3</v>
      </c>
      <c r="O842" s="314">
        <v>7</v>
      </c>
      <c r="P842" s="211">
        <v>323</v>
      </c>
      <c r="Q842" s="223" t="s">
        <v>30</v>
      </c>
      <c r="R842" s="437">
        <v>11</v>
      </c>
      <c r="S842" s="810">
        <v>80000</v>
      </c>
      <c r="T842" s="810">
        <v>0</v>
      </c>
      <c r="U842" s="967">
        <v>100000</v>
      </c>
      <c r="V842" s="457">
        <v>282000</v>
      </c>
      <c r="W842" s="967">
        <v>100000</v>
      </c>
      <c r="X842" s="457">
        <v>225000</v>
      </c>
      <c r="Y842" s="457">
        <v>200000</v>
      </c>
    </row>
    <row r="843" spans="2:25" ht="15" hidden="1" customHeight="1" x14ac:dyDescent="0.25">
      <c r="B843" s="262" t="s">
        <v>105</v>
      </c>
      <c r="C843" s="287" t="s">
        <v>150</v>
      </c>
      <c r="D843" s="197"/>
      <c r="E843" s="97" t="s">
        <v>6</v>
      </c>
      <c r="F843" s="205"/>
      <c r="G843" s="205"/>
      <c r="H843" s="99" t="s">
        <v>107</v>
      </c>
      <c r="I843" s="205" t="s">
        <v>152</v>
      </c>
      <c r="J843" s="384" t="s">
        <v>49</v>
      </c>
      <c r="K843" s="386" t="s">
        <v>188</v>
      </c>
      <c r="L843" s="314">
        <v>3</v>
      </c>
      <c r="M843" s="314">
        <v>2</v>
      </c>
      <c r="N843" s="314">
        <v>9</v>
      </c>
      <c r="O843" s="314">
        <v>1</v>
      </c>
      <c r="P843" s="211">
        <v>329</v>
      </c>
      <c r="Q843" s="332" t="s">
        <v>39</v>
      </c>
      <c r="R843" s="437">
        <v>11</v>
      </c>
      <c r="S843" s="810"/>
      <c r="T843" s="810"/>
      <c r="U843" s="967"/>
      <c r="V843" s="457"/>
      <c r="W843" s="967"/>
      <c r="X843" s="457"/>
      <c r="Y843" s="457"/>
    </row>
    <row r="844" spans="2:25" ht="15" hidden="1" customHeight="1" x14ac:dyDescent="0.25">
      <c r="B844" s="262" t="s">
        <v>105</v>
      </c>
      <c r="C844" s="287" t="s">
        <v>150</v>
      </c>
      <c r="D844" s="197"/>
      <c r="E844" s="97" t="s">
        <v>6</v>
      </c>
      <c r="F844" s="205"/>
      <c r="G844" s="205"/>
      <c r="H844" s="99" t="s">
        <v>107</v>
      </c>
      <c r="I844" s="205" t="s">
        <v>152</v>
      </c>
      <c r="J844" s="384" t="s">
        <v>49</v>
      </c>
      <c r="K844" s="386" t="s">
        <v>188</v>
      </c>
      <c r="L844" s="316">
        <v>3</v>
      </c>
      <c r="M844" s="164">
        <v>2</v>
      </c>
      <c r="N844" s="164">
        <v>9</v>
      </c>
      <c r="O844" s="164">
        <v>9</v>
      </c>
      <c r="P844" s="211">
        <v>329</v>
      </c>
      <c r="Q844" s="385" t="s">
        <v>84</v>
      </c>
      <c r="R844" s="437">
        <v>11</v>
      </c>
      <c r="S844" s="810"/>
      <c r="T844" s="810"/>
      <c r="U844" s="967"/>
      <c r="V844" s="457"/>
      <c r="W844" s="967"/>
      <c r="X844" s="457"/>
      <c r="Y844" s="457"/>
    </row>
    <row r="845" spans="2:25" ht="25.5" hidden="1" customHeight="1" x14ac:dyDescent="0.25">
      <c r="B845" s="262" t="s">
        <v>105</v>
      </c>
      <c r="C845" s="279" t="s">
        <v>150</v>
      </c>
      <c r="D845" s="173"/>
      <c r="E845" s="97" t="s">
        <v>6</v>
      </c>
      <c r="F845" s="97" t="s">
        <v>7</v>
      </c>
      <c r="G845" s="97" t="s">
        <v>8</v>
      </c>
      <c r="H845" s="99" t="s">
        <v>107</v>
      </c>
      <c r="I845" s="205" t="s">
        <v>152</v>
      </c>
      <c r="J845" s="299" t="s">
        <v>10</v>
      </c>
      <c r="K845" s="333" t="s">
        <v>190</v>
      </c>
      <c r="L845" s="333"/>
      <c r="M845" s="334"/>
      <c r="N845" s="334"/>
      <c r="O845" s="334"/>
      <c r="P845" s="335"/>
      <c r="Q845" s="303" t="s">
        <v>191</v>
      </c>
      <c r="R845" s="443">
        <v>11</v>
      </c>
      <c r="S845" s="469">
        <f t="shared" ref="S845:Y845" si="204">SUM(S846:S854)</f>
        <v>320000</v>
      </c>
      <c r="T845" s="469">
        <f t="shared" si="204"/>
        <v>161856</v>
      </c>
      <c r="U845" s="1058">
        <f t="shared" si="204"/>
        <v>320000</v>
      </c>
      <c r="V845" s="469">
        <f t="shared" si="204"/>
        <v>320000</v>
      </c>
      <c r="W845" s="1058">
        <f t="shared" si="204"/>
        <v>320000</v>
      </c>
      <c r="X845" s="469">
        <f t="shared" si="204"/>
        <v>770000</v>
      </c>
      <c r="Y845" s="469">
        <f t="shared" si="204"/>
        <v>455000</v>
      </c>
    </row>
    <row r="846" spans="2:25" ht="15" hidden="1" customHeight="1" x14ac:dyDescent="0.25">
      <c r="B846" s="262" t="s">
        <v>105</v>
      </c>
      <c r="C846" s="287" t="s">
        <v>150</v>
      </c>
      <c r="D846" s="197"/>
      <c r="E846" s="97" t="s">
        <v>6</v>
      </c>
      <c r="F846" s="205"/>
      <c r="G846" s="205"/>
      <c r="H846" s="99" t="s">
        <v>107</v>
      </c>
      <c r="I846" s="205" t="s">
        <v>152</v>
      </c>
      <c r="J846" s="384" t="s">
        <v>10</v>
      </c>
      <c r="K846" s="386" t="s">
        <v>190</v>
      </c>
      <c r="L846" s="313">
        <v>3</v>
      </c>
      <c r="M846" s="314">
        <v>2</v>
      </c>
      <c r="N846" s="314">
        <v>1</v>
      </c>
      <c r="O846" s="314">
        <v>1</v>
      </c>
      <c r="P846" s="211">
        <v>321</v>
      </c>
      <c r="Q846" s="344" t="s">
        <v>160</v>
      </c>
      <c r="R846" s="437">
        <v>11</v>
      </c>
      <c r="S846" s="810">
        <v>50000</v>
      </c>
      <c r="T846" s="810">
        <v>11165</v>
      </c>
      <c r="U846" s="967">
        <v>50000</v>
      </c>
      <c r="V846" s="457">
        <v>50000</v>
      </c>
      <c r="W846" s="967">
        <v>50000</v>
      </c>
      <c r="X846" s="457">
        <v>500000</v>
      </c>
      <c r="Y846" s="457">
        <v>50000</v>
      </c>
    </row>
    <row r="847" spans="2:25" ht="15" hidden="1" customHeight="1" x14ac:dyDescent="0.25">
      <c r="B847" s="262" t="s">
        <v>105</v>
      </c>
      <c r="C847" s="287" t="s">
        <v>150</v>
      </c>
      <c r="D847" s="197"/>
      <c r="E847" s="97" t="s">
        <v>6</v>
      </c>
      <c r="F847" s="205"/>
      <c r="G847" s="205"/>
      <c r="H847" s="99" t="s">
        <v>107</v>
      </c>
      <c r="I847" s="205" t="s">
        <v>152</v>
      </c>
      <c r="J847" s="384" t="s">
        <v>10</v>
      </c>
      <c r="K847" s="386" t="s">
        <v>190</v>
      </c>
      <c r="L847" s="313">
        <v>3</v>
      </c>
      <c r="M847" s="314">
        <v>2</v>
      </c>
      <c r="N847" s="314">
        <v>1</v>
      </c>
      <c r="O847" s="314">
        <v>3</v>
      </c>
      <c r="P847" s="211">
        <v>321</v>
      </c>
      <c r="Q847" s="344" t="s">
        <v>19</v>
      </c>
      <c r="R847" s="437">
        <v>11</v>
      </c>
      <c r="S847" s="810">
        <v>15000</v>
      </c>
      <c r="T847" s="810">
        <v>0</v>
      </c>
      <c r="U847" s="967">
        <v>15000</v>
      </c>
      <c r="V847" s="457">
        <v>15000</v>
      </c>
      <c r="W847" s="967">
        <v>15000</v>
      </c>
      <c r="X847" s="457">
        <v>15000</v>
      </c>
      <c r="Y847" s="457">
        <v>15000</v>
      </c>
    </row>
    <row r="848" spans="2:25" ht="15" hidden="1" customHeight="1" x14ac:dyDescent="0.25">
      <c r="B848" s="262" t="s">
        <v>105</v>
      </c>
      <c r="C848" s="287" t="s">
        <v>150</v>
      </c>
      <c r="D848" s="197"/>
      <c r="E848" s="97" t="s">
        <v>6</v>
      </c>
      <c r="F848" s="205"/>
      <c r="G848" s="205"/>
      <c r="H848" s="99" t="s">
        <v>107</v>
      </c>
      <c r="I848" s="205" t="s">
        <v>152</v>
      </c>
      <c r="J848" s="384" t="s">
        <v>10</v>
      </c>
      <c r="K848" s="386" t="s">
        <v>190</v>
      </c>
      <c r="L848" s="313">
        <v>3</v>
      </c>
      <c r="M848" s="314">
        <v>2</v>
      </c>
      <c r="N848" s="314">
        <v>3</v>
      </c>
      <c r="O848" s="314">
        <v>1</v>
      </c>
      <c r="P848" s="211">
        <v>323</v>
      </c>
      <c r="Q848" s="380" t="s">
        <v>161</v>
      </c>
      <c r="R848" s="437">
        <v>11</v>
      </c>
      <c r="S848" s="810">
        <v>15000</v>
      </c>
      <c r="T848" s="810">
        <v>15418</v>
      </c>
      <c r="U848" s="967">
        <v>15000</v>
      </c>
      <c r="V848" s="457">
        <v>15000</v>
      </c>
      <c r="W848" s="967">
        <v>15000</v>
      </c>
      <c r="X848" s="457">
        <v>15000</v>
      </c>
      <c r="Y848" s="457">
        <v>150000</v>
      </c>
    </row>
    <row r="849" spans="2:25" ht="32.25" hidden="1" customHeight="1" x14ac:dyDescent="0.25">
      <c r="B849" s="262" t="s">
        <v>105</v>
      </c>
      <c r="C849" s="287" t="s">
        <v>150</v>
      </c>
      <c r="D849" s="197"/>
      <c r="E849" s="97" t="s">
        <v>6</v>
      </c>
      <c r="F849" s="205"/>
      <c r="G849" s="205"/>
      <c r="H849" s="99" t="s">
        <v>107</v>
      </c>
      <c r="I849" s="205" t="s">
        <v>152</v>
      </c>
      <c r="J849" s="384" t="s">
        <v>10</v>
      </c>
      <c r="K849" s="386" t="s">
        <v>190</v>
      </c>
      <c r="L849" s="313">
        <v>3</v>
      </c>
      <c r="M849" s="314">
        <v>2</v>
      </c>
      <c r="N849" s="314">
        <v>3</v>
      </c>
      <c r="O849" s="314">
        <v>3</v>
      </c>
      <c r="P849" s="211">
        <v>323</v>
      </c>
      <c r="Q849" s="344" t="s">
        <v>26</v>
      </c>
      <c r="R849" s="437">
        <v>11</v>
      </c>
      <c r="S849" s="810">
        <v>85000</v>
      </c>
      <c r="T849" s="810">
        <v>0</v>
      </c>
      <c r="U849" s="967">
        <v>85000</v>
      </c>
      <c r="V849" s="457">
        <v>85000</v>
      </c>
      <c r="W849" s="967">
        <v>85000</v>
      </c>
      <c r="X849" s="457">
        <v>85000</v>
      </c>
      <c r="Y849" s="457">
        <v>85000</v>
      </c>
    </row>
    <row r="850" spans="2:25" ht="15" hidden="1" customHeight="1" x14ac:dyDescent="0.25">
      <c r="B850" s="262" t="s">
        <v>105</v>
      </c>
      <c r="C850" s="287" t="s">
        <v>150</v>
      </c>
      <c r="D850" s="197"/>
      <c r="E850" s="97" t="s">
        <v>6</v>
      </c>
      <c r="F850" s="205"/>
      <c r="G850" s="205"/>
      <c r="H850" s="99" t="s">
        <v>107</v>
      </c>
      <c r="I850" s="205" t="s">
        <v>152</v>
      </c>
      <c r="J850" s="384" t="s">
        <v>10</v>
      </c>
      <c r="K850" s="386" t="s">
        <v>190</v>
      </c>
      <c r="L850" s="313">
        <v>3</v>
      </c>
      <c r="M850" s="314">
        <v>2</v>
      </c>
      <c r="N850" s="314">
        <v>3</v>
      </c>
      <c r="O850" s="314">
        <v>7</v>
      </c>
      <c r="P850" s="211">
        <v>323</v>
      </c>
      <c r="Q850" s="223" t="s">
        <v>30</v>
      </c>
      <c r="R850" s="437">
        <v>11</v>
      </c>
      <c r="S850" s="810">
        <v>35000</v>
      </c>
      <c r="T850" s="810">
        <v>55273</v>
      </c>
      <c r="U850" s="967">
        <v>35000</v>
      </c>
      <c r="V850" s="457">
        <v>35000</v>
      </c>
      <c r="W850" s="967">
        <v>35000</v>
      </c>
      <c r="X850" s="457">
        <v>35000</v>
      </c>
      <c r="Y850" s="457">
        <v>35000</v>
      </c>
    </row>
    <row r="851" spans="2:25" ht="15" hidden="1" customHeight="1" x14ac:dyDescent="0.25">
      <c r="B851" s="262" t="s">
        <v>105</v>
      </c>
      <c r="C851" s="287" t="s">
        <v>150</v>
      </c>
      <c r="D851" s="197"/>
      <c r="E851" s="97" t="s">
        <v>6</v>
      </c>
      <c r="F851" s="205"/>
      <c r="G851" s="205"/>
      <c r="H851" s="99" t="s">
        <v>107</v>
      </c>
      <c r="I851" s="205" t="s">
        <v>152</v>
      </c>
      <c r="J851" s="384" t="s">
        <v>10</v>
      </c>
      <c r="K851" s="386" t="s">
        <v>190</v>
      </c>
      <c r="L851" s="313">
        <v>3</v>
      </c>
      <c r="M851" s="314">
        <v>2</v>
      </c>
      <c r="N851" s="314">
        <v>3</v>
      </c>
      <c r="O851" s="314">
        <v>9</v>
      </c>
      <c r="P851" s="211">
        <v>323</v>
      </c>
      <c r="Q851" s="380" t="s">
        <v>45</v>
      </c>
      <c r="R851" s="437">
        <v>11</v>
      </c>
      <c r="S851" s="810">
        <v>5000</v>
      </c>
      <c r="T851" s="810">
        <v>0</v>
      </c>
      <c r="U851" s="967">
        <v>5000</v>
      </c>
      <c r="V851" s="457">
        <v>5000</v>
      </c>
      <c r="W851" s="967">
        <v>5000</v>
      </c>
      <c r="X851" s="457">
        <v>5000</v>
      </c>
      <c r="Y851" s="457">
        <v>5000</v>
      </c>
    </row>
    <row r="852" spans="2:25" ht="15" hidden="1" customHeight="1" x14ac:dyDescent="0.25">
      <c r="B852" s="262" t="s">
        <v>105</v>
      </c>
      <c r="C852" s="287" t="s">
        <v>150</v>
      </c>
      <c r="D852" s="197"/>
      <c r="E852" s="97" t="s">
        <v>6</v>
      </c>
      <c r="F852" s="205"/>
      <c r="G852" s="205"/>
      <c r="H852" s="99" t="s">
        <v>107</v>
      </c>
      <c r="I852" s="205" t="s">
        <v>152</v>
      </c>
      <c r="J852" s="384" t="s">
        <v>10</v>
      </c>
      <c r="K852" s="386" t="s">
        <v>190</v>
      </c>
      <c r="L852" s="313">
        <v>3</v>
      </c>
      <c r="M852" s="314">
        <v>2</v>
      </c>
      <c r="N852" s="314">
        <v>9</v>
      </c>
      <c r="O852" s="314">
        <v>1</v>
      </c>
      <c r="P852" s="211">
        <v>329</v>
      </c>
      <c r="Q852" s="383" t="s">
        <v>39</v>
      </c>
      <c r="R852" s="437">
        <v>11</v>
      </c>
      <c r="S852" s="810">
        <v>80000</v>
      </c>
      <c r="T852" s="810">
        <v>80000</v>
      </c>
      <c r="U852" s="967">
        <v>80000</v>
      </c>
      <c r="V852" s="457">
        <v>80000</v>
      </c>
      <c r="W852" s="967">
        <v>80000</v>
      </c>
      <c r="X852" s="457">
        <v>80000</v>
      </c>
      <c r="Y852" s="457">
        <v>80000</v>
      </c>
    </row>
    <row r="853" spans="2:25" ht="15" hidden="1" customHeight="1" x14ac:dyDescent="0.25">
      <c r="B853" s="262" t="s">
        <v>105</v>
      </c>
      <c r="C853" s="287" t="s">
        <v>150</v>
      </c>
      <c r="D853" s="197"/>
      <c r="E853" s="97" t="s">
        <v>6</v>
      </c>
      <c r="F853" s="205"/>
      <c r="G853" s="205"/>
      <c r="H853" s="99" t="s">
        <v>107</v>
      </c>
      <c r="I853" s="205" t="s">
        <v>152</v>
      </c>
      <c r="J853" s="384" t="s">
        <v>10</v>
      </c>
      <c r="K853" s="386" t="s">
        <v>190</v>
      </c>
      <c r="L853" s="313">
        <v>3</v>
      </c>
      <c r="M853" s="314">
        <v>2</v>
      </c>
      <c r="N853" s="314">
        <v>9</v>
      </c>
      <c r="O853" s="314">
        <v>3</v>
      </c>
      <c r="P853" s="211">
        <v>329</v>
      </c>
      <c r="Q853" s="380" t="s">
        <v>32</v>
      </c>
      <c r="R853" s="437">
        <v>11</v>
      </c>
      <c r="S853" s="810">
        <v>10000</v>
      </c>
      <c r="T853" s="810">
        <v>0</v>
      </c>
      <c r="U853" s="967">
        <v>10000</v>
      </c>
      <c r="V853" s="457">
        <v>10000</v>
      </c>
      <c r="W853" s="967">
        <v>10000</v>
      </c>
      <c r="X853" s="457">
        <v>10000</v>
      </c>
      <c r="Y853" s="457">
        <v>10000</v>
      </c>
    </row>
    <row r="854" spans="2:25" ht="15" hidden="1" customHeight="1" x14ac:dyDescent="0.25">
      <c r="B854" s="262" t="s">
        <v>105</v>
      </c>
      <c r="C854" s="287" t="s">
        <v>150</v>
      </c>
      <c r="D854" s="197"/>
      <c r="E854" s="97" t="s">
        <v>6</v>
      </c>
      <c r="F854" s="205"/>
      <c r="G854" s="205"/>
      <c r="H854" s="99" t="s">
        <v>107</v>
      </c>
      <c r="I854" s="205" t="s">
        <v>152</v>
      </c>
      <c r="J854" s="384" t="s">
        <v>10</v>
      </c>
      <c r="K854" s="386" t="s">
        <v>190</v>
      </c>
      <c r="L854" s="313">
        <v>3</v>
      </c>
      <c r="M854" s="314">
        <v>2</v>
      </c>
      <c r="N854" s="314">
        <v>9</v>
      </c>
      <c r="O854" s="314">
        <v>4</v>
      </c>
      <c r="P854" s="211">
        <v>329</v>
      </c>
      <c r="Q854" s="380" t="s">
        <v>40</v>
      </c>
      <c r="R854" s="437">
        <v>11</v>
      </c>
      <c r="S854" s="810">
        <v>25000</v>
      </c>
      <c r="T854" s="810">
        <v>0</v>
      </c>
      <c r="U854" s="967">
        <v>25000</v>
      </c>
      <c r="V854" s="457">
        <v>25000</v>
      </c>
      <c r="W854" s="967">
        <v>25000</v>
      </c>
      <c r="X854" s="457">
        <v>25000</v>
      </c>
      <c r="Y854" s="457">
        <v>25000</v>
      </c>
    </row>
    <row r="855" spans="2:25" ht="25.5" hidden="1" customHeight="1" x14ac:dyDescent="0.25">
      <c r="B855" s="262" t="s">
        <v>105</v>
      </c>
      <c r="C855" s="279" t="s">
        <v>150</v>
      </c>
      <c r="D855" s="173"/>
      <c r="E855" s="97" t="s">
        <v>6</v>
      </c>
      <c r="F855" s="97" t="s">
        <v>7</v>
      </c>
      <c r="G855" s="97" t="s">
        <v>8</v>
      </c>
      <c r="H855" s="99" t="s">
        <v>107</v>
      </c>
      <c r="I855" s="205" t="s">
        <v>152</v>
      </c>
      <c r="J855" s="299" t="s">
        <v>10</v>
      </c>
      <c r="K855" s="333" t="s">
        <v>190</v>
      </c>
      <c r="L855" s="333"/>
      <c r="M855" s="334"/>
      <c r="N855" s="334"/>
      <c r="O855" s="334"/>
      <c r="P855" s="335"/>
      <c r="Q855" s="303" t="s">
        <v>191</v>
      </c>
      <c r="R855" s="1098">
        <v>43</v>
      </c>
      <c r="S855" s="469">
        <f t="shared" ref="S855:Y855" si="205">SUM(S856:S864)</f>
        <v>0</v>
      </c>
      <c r="T855" s="469">
        <f t="shared" si="205"/>
        <v>0</v>
      </c>
      <c r="U855" s="1058">
        <f t="shared" si="205"/>
        <v>0</v>
      </c>
      <c r="V855" s="469">
        <f t="shared" si="205"/>
        <v>2000000</v>
      </c>
      <c r="W855" s="1058">
        <f t="shared" si="205"/>
        <v>0</v>
      </c>
      <c r="X855" s="469">
        <f t="shared" si="205"/>
        <v>2000000</v>
      </c>
      <c r="Y855" s="469">
        <f t="shared" si="205"/>
        <v>2000000</v>
      </c>
    </row>
    <row r="856" spans="2:25" ht="15" hidden="1" customHeight="1" x14ac:dyDescent="0.25">
      <c r="B856" s="262" t="s">
        <v>105</v>
      </c>
      <c r="C856" s="287" t="s">
        <v>150</v>
      </c>
      <c r="D856" s="197"/>
      <c r="E856" s="97" t="s">
        <v>6</v>
      </c>
      <c r="F856" s="205"/>
      <c r="G856" s="205"/>
      <c r="H856" s="99" t="s">
        <v>107</v>
      </c>
      <c r="I856" s="205" t="s">
        <v>152</v>
      </c>
      <c r="J856" s="1105" t="s">
        <v>10</v>
      </c>
      <c r="K856" s="1106" t="s">
        <v>190</v>
      </c>
      <c r="L856" s="853">
        <v>3</v>
      </c>
      <c r="M856" s="851">
        <v>2</v>
      </c>
      <c r="N856" s="851">
        <v>3</v>
      </c>
      <c r="O856" s="851">
        <v>2</v>
      </c>
      <c r="P856" s="827">
        <v>323</v>
      </c>
      <c r="Q856" s="1107" t="s">
        <v>77</v>
      </c>
      <c r="R856" s="968">
        <v>43</v>
      </c>
      <c r="S856" s="937"/>
      <c r="T856" s="937"/>
      <c r="U856" s="970"/>
      <c r="V856" s="856">
        <v>200000</v>
      </c>
      <c r="W856" s="970"/>
      <c r="X856" s="856">
        <v>200000</v>
      </c>
      <c r="Y856" s="856">
        <v>200000</v>
      </c>
    </row>
    <row r="857" spans="2:25" ht="15" hidden="1" customHeight="1" x14ac:dyDescent="0.25">
      <c r="B857" s="262" t="s">
        <v>105</v>
      </c>
      <c r="C857" s="287" t="s">
        <v>150</v>
      </c>
      <c r="D857" s="197"/>
      <c r="E857" s="97" t="s">
        <v>6</v>
      </c>
      <c r="F857" s="205"/>
      <c r="G857" s="205"/>
      <c r="H857" s="99" t="s">
        <v>107</v>
      </c>
      <c r="I857" s="205" t="s">
        <v>152</v>
      </c>
      <c r="J857" s="1105" t="s">
        <v>10</v>
      </c>
      <c r="K857" s="1106" t="s">
        <v>190</v>
      </c>
      <c r="L857" s="853">
        <v>3</v>
      </c>
      <c r="M857" s="851">
        <v>2</v>
      </c>
      <c r="N857" s="851">
        <v>3</v>
      </c>
      <c r="O857" s="851">
        <v>5</v>
      </c>
      <c r="P857" s="827">
        <v>323</v>
      </c>
      <c r="Q857" s="1107" t="s">
        <v>28</v>
      </c>
      <c r="R857" s="968">
        <v>43</v>
      </c>
      <c r="S857" s="937"/>
      <c r="T857" s="937"/>
      <c r="U857" s="970"/>
      <c r="V857" s="856">
        <v>300000</v>
      </c>
      <c r="W857" s="970"/>
      <c r="X857" s="856">
        <v>300000</v>
      </c>
      <c r="Y857" s="856">
        <v>300000</v>
      </c>
    </row>
    <row r="858" spans="2:25" ht="15" hidden="1" customHeight="1" x14ac:dyDescent="0.25">
      <c r="B858" s="262" t="s">
        <v>105</v>
      </c>
      <c r="C858" s="287" t="s">
        <v>150</v>
      </c>
      <c r="D858" s="197"/>
      <c r="E858" s="97" t="s">
        <v>6</v>
      </c>
      <c r="F858" s="205"/>
      <c r="G858" s="205"/>
      <c r="H858" s="99" t="s">
        <v>107</v>
      </c>
      <c r="I858" s="205" t="s">
        <v>152</v>
      </c>
      <c r="J858" s="1105" t="s">
        <v>10</v>
      </c>
      <c r="K858" s="1106" t="s">
        <v>190</v>
      </c>
      <c r="L858" s="853">
        <v>3</v>
      </c>
      <c r="M858" s="851">
        <v>2</v>
      </c>
      <c r="N858" s="851">
        <v>3</v>
      </c>
      <c r="O858" s="851">
        <v>8</v>
      </c>
      <c r="P858" s="827">
        <v>323</v>
      </c>
      <c r="Q858" s="850" t="s">
        <v>38</v>
      </c>
      <c r="R858" s="968">
        <v>43</v>
      </c>
      <c r="S858" s="937"/>
      <c r="T858" s="937"/>
      <c r="U858" s="970"/>
      <c r="V858" s="856">
        <v>0</v>
      </c>
      <c r="W858" s="970"/>
      <c r="X858" s="856">
        <v>1500000</v>
      </c>
      <c r="Y858" s="856">
        <v>1500000</v>
      </c>
    </row>
    <row r="859" spans="2:25" ht="15.75" hidden="1" customHeight="1" x14ac:dyDescent="0.25">
      <c r="B859" s="262" t="s">
        <v>105</v>
      </c>
      <c r="C859" s="287" t="s">
        <v>150</v>
      </c>
      <c r="D859" s="197"/>
      <c r="E859" s="97" t="s">
        <v>6</v>
      </c>
      <c r="F859" s="205"/>
      <c r="G859" s="205"/>
      <c r="H859" s="99" t="s">
        <v>107</v>
      </c>
      <c r="I859" s="205" t="s">
        <v>152</v>
      </c>
      <c r="J859" s="1105" t="s">
        <v>10</v>
      </c>
      <c r="K859" s="1106" t="s">
        <v>190</v>
      </c>
      <c r="L859" s="853">
        <v>4</v>
      </c>
      <c r="M859" s="851">
        <v>2</v>
      </c>
      <c r="N859" s="851">
        <v>6</v>
      </c>
      <c r="O859" s="851">
        <v>2</v>
      </c>
      <c r="P859" s="827">
        <v>426</v>
      </c>
      <c r="Q859" s="1107" t="s">
        <v>73</v>
      </c>
      <c r="R859" s="968">
        <v>43</v>
      </c>
      <c r="S859" s="937"/>
      <c r="T859" s="937"/>
      <c r="U859" s="970"/>
      <c r="V859" s="856">
        <v>1500000</v>
      </c>
      <c r="W859" s="970"/>
      <c r="X859" s="856"/>
      <c r="Y859" s="856"/>
    </row>
    <row r="860" spans="2:25" ht="38.25" hidden="1" customHeight="1" x14ac:dyDescent="0.25">
      <c r="B860" s="262" t="s">
        <v>105</v>
      </c>
      <c r="C860" s="279" t="s">
        <v>150</v>
      </c>
      <c r="D860" s="173"/>
      <c r="E860" s="97" t="s">
        <v>6</v>
      </c>
      <c r="F860" s="97" t="s">
        <v>7</v>
      </c>
      <c r="G860" s="97" t="s">
        <v>8</v>
      </c>
      <c r="H860" s="99" t="s">
        <v>107</v>
      </c>
      <c r="I860" s="205" t="s">
        <v>152</v>
      </c>
      <c r="J860" s="299" t="s">
        <v>10</v>
      </c>
      <c r="K860" s="390" t="s">
        <v>192</v>
      </c>
      <c r="L860" s="391"/>
      <c r="M860" s="392"/>
      <c r="N860" s="392"/>
      <c r="O860" s="392"/>
      <c r="P860" s="392"/>
      <c r="Q860" s="393" t="s">
        <v>193</v>
      </c>
      <c r="R860" s="443">
        <v>11</v>
      </c>
      <c r="S860" s="469">
        <f t="shared" ref="S860:Y860" si="206">SUM(S861:S863)</f>
        <v>0</v>
      </c>
      <c r="T860" s="469">
        <f t="shared" si="206"/>
        <v>0</v>
      </c>
      <c r="U860" s="1058">
        <f t="shared" si="206"/>
        <v>0</v>
      </c>
      <c r="V860" s="469">
        <f t="shared" si="206"/>
        <v>0</v>
      </c>
      <c r="W860" s="1058">
        <f t="shared" si="206"/>
        <v>0</v>
      </c>
      <c r="X860" s="469">
        <f t="shared" si="206"/>
        <v>0</v>
      </c>
      <c r="Y860" s="469">
        <f t="shared" si="206"/>
        <v>0</v>
      </c>
    </row>
    <row r="861" spans="2:25" ht="15" hidden="1" customHeight="1" x14ac:dyDescent="0.25">
      <c r="B861" s="262" t="s">
        <v>105</v>
      </c>
      <c r="C861" s="287" t="s">
        <v>150</v>
      </c>
      <c r="D861" s="197"/>
      <c r="E861" s="97" t="s">
        <v>6</v>
      </c>
      <c r="F861" s="205"/>
      <c r="G861" s="205"/>
      <c r="H861" s="99" t="s">
        <v>107</v>
      </c>
      <c r="I861" s="205" t="s">
        <v>152</v>
      </c>
      <c r="J861" s="384" t="s">
        <v>10</v>
      </c>
      <c r="K861" s="386" t="s">
        <v>192</v>
      </c>
      <c r="L861" s="313">
        <v>3</v>
      </c>
      <c r="M861" s="314">
        <v>2</v>
      </c>
      <c r="N861" s="314">
        <v>3</v>
      </c>
      <c r="O861" s="314">
        <v>1</v>
      </c>
      <c r="P861" s="211">
        <v>323</v>
      </c>
      <c r="Q861" s="385" t="s">
        <v>161</v>
      </c>
      <c r="R861" s="437">
        <v>11</v>
      </c>
      <c r="S861" s="810"/>
      <c r="T861" s="810"/>
      <c r="U861" s="967"/>
      <c r="V861" s="457"/>
      <c r="W861" s="967"/>
      <c r="X861" s="457"/>
      <c r="Y861" s="457"/>
    </row>
    <row r="862" spans="2:25" ht="15" hidden="1" customHeight="1" x14ac:dyDescent="0.25">
      <c r="B862" s="262" t="s">
        <v>105</v>
      </c>
      <c r="C862" s="287" t="s">
        <v>150</v>
      </c>
      <c r="D862" s="197"/>
      <c r="E862" s="97" t="s">
        <v>6</v>
      </c>
      <c r="F862" s="205"/>
      <c r="G862" s="205"/>
      <c r="H862" s="99" t="s">
        <v>107</v>
      </c>
      <c r="I862" s="205" t="s">
        <v>152</v>
      </c>
      <c r="J862" s="384" t="s">
        <v>10</v>
      </c>
      <c r="K862" s="386" t="s">
        <v>192</v>
      </c>
      <c r="L862" s="313">
        <v>3</v>
      </c>
      <c r="M862" s="314">
        <v>2</v>
      </c>
      <c r="N862" s="314">
        <v>3</v>
      </c>
      <c r="O862" s="314">
        <v>2</v>
      </c>
      <c r="P862" s="211">
        <v>323</v>
      </c>
      <c r="Q862" s="385" t="s">
        <v>77</v>
      </c>
      <c r="R862" s="437">
        <v>11</v>
      </c>
      <c r="S862" s="810"/>
      <c r="T862" s="810"/>
      <c r="U862" s="967"/>
      <c r="V862" s="457"/>
      <c r="W862" s="967"/>
      <c r="X862" s="457"/>
      <c r="Y862" s="457"/>
    </row>
    <row r="863" spans="2:25" ht="15" hidden="1" customHeight="1" x14ac:dyDescent="0.25">
      <c r="B863" s="262" t="s">
        <v>105</v>
      </c>
      <c r="C863" s="287" t="s">
        <v>150</v>
      </c>
      <c r="D863" s="197"/>
      <c r="E863" s="97" t="s">
        <v>6</v>
      </c>
      <c r="F863" s="205"/>
      <c r="G863" s="205"/>
      <c r="H863" s="99" t="s">
        <v>107</v>
      </c>
      <c r="I863" s="205" t="s">
        <v>152</v>
      </c>
      <c r="J863" s="384" t="s">
        <v>10</v>
      </c>
      <c r="K863" s="386" t="s">
        <v>192</v>
      </c>
      <c r="L863" s="313">
        <v>3</v>
      </c>
      <c r="M863" s="314">
        <v>2</v>
      </c>
      <c r="N863" s="314">
        <v>3</v>
      </c>
      <c r="O863" s="314">
        <v>8</v>
      </c>
      <c r="P863" s="211">
        <v>323</v>
      </c>
      <c r="Q863" s="380" t="s">
        <v>38</v>
      </c>
      <c r="R863" s="437">
        <v>11</v>
      </c>
      <c r="S863" s="810"/>
      <c r="T863" s="810"/>
      <c r="U863" s="967"/>
      <c r="V863" s="457"/>
      <c r="W863" s="967"/>
      <c r="X863" s="457"/>
      <c r="Y863" s="457"/>
    </row>
    <row r="864" spans="2:25" ht="25.5" hidden="1" customHeight="1" x14ac:dyDescent="0.25">
      <c r="B864" s="262" t="s">
        <v>105</v>
      </c>
      <c r="C864" s="279" t="s">
        <v>150</v>
      </c>
      <c r="D864" s="173"/>
      <c r="E864" s="97" t="s">
        <v>6</v>
      </c>
      <c r="F864" s="97" t="s">
        <v>7</v>
      </c>
      <c r="G864" s="97" t="s">
        <v>8</v>
      </c>
      <c r="H864" s="99" t="s">
        <v>107</v>
      </c>
      <c r="I864" s="205" t="s">
        <v>152</v>
      </c>
      <c r="J864" s="388" t="s">
        <v>49</v>
      </c>
      <c r="K864" s="294" t="s">
        <v>194</v>
      </c>
      <c r="L864" s="284"/>
      <c r="M864" s="284"/>
      <c r="N864" s="284"/>
      <c r="O864" s="284"/>
      <c r="P864" s="284"/>
      <c r="Q864" s="394" t="s">
        <v>195</v>
      </c>
      <c r="R864" s="443">
        <v>11</v>
      </c>
      <c r="S864" s="468">
        <f t="shared" ref="S864:Y864" si="207">SUM(S865:S874)</f>
        <v>0</v>
      </c>
      <c r="T864" s="468">
        <f t="shared" si="207"/>
        <v>0</v>
      </c>
      <c r="U864" s="1057">
        <f t="shared" si="207"/>
        <v>0</v>
      </c>
      <c r="V864" s="468">
        <f t="shared" si="207"/>
        <v>0</v>
      </c>
      <c r="W864" s="1057">
        <f t="shared" si="207"/>
        <v>0</v>
      </c>
      <c r="X864" s="468">
        <f t="shared" si="207"/>
        <v>0</v>
      </c>
      <c r="Y864" s="468">
        <f t="shared" si="207"/>
        <v>0</v>
      </c>
    </row>
    <row r="865" spans="2:25" ht="15" hidden="1" customHeight="1" x14ac:dyDescent="0.25">
      <c r="B865" s="262" t="s">
        <v>105</v>
      </c>
      <c r="C865" s="287" t="s">
        <v>150</v>
      </c>
      <c r="D865" s="197"/>
      <c r="E865" s="97" t="s">
        <v>6</v>
      </c>
      <c r="F865" s="205"/>
      <c r="G865" s="205"/>
      <c r="H865" s="99" t="s">
        <v>107</v>
      </c>
      <c r="I865" s="205" t="s">
        <v>152</v>
      </c>
      <c r="J865" s="311" t="s">
        <v>49</v>
      </c>
      <c r="K865" s="395" t="s">
        <v>194</v>
      </c>
      <c r="L865" s="313">
        <v>3</v>
      </c>
      <c r="M865" s="314">
        <v>1</v>
      </c>
      <c r="N865" s="314">
        <v>1</v>
      </c>
      <c r="O865" s="314">
        <v>1</v>
      </c>
      <c r="P865" s="211">
        <v>311</v>
      </c>
      <c r="Q865" s="380" t="s">
        <v>12</v>
      </c>
      <c r="R865" s="437">
        <v>11</v>
      </c>
      <c r="S865" s="810"/>
      <c r="T865" s="810"/>
      <c r="U865" s="967"/>
      <c r="V865" s="457"/>
      <c r="W865" s="967"/>
      <c r="X865" s="457"/>
      <c r="Y865" s="457"/>
    </row>
    <row r="866" spans="2:25" ht="15" hidden="1" customHeight="1" x14ac:dyDescent="0.25">
      <c r="B866" s="262" t="s">
        <v>105</v>
      </c>
      <c r="C866" s="287" t="s">
        <v>150</v>
      </c>
      <c r="D866" s="197"/>
      <c r="E866" s="97" t="s">
        <v>6</v>
      </c>
      <c r="F866" s="205"/>
      <c r="G866" s="205"/>
      <c r="H866" s="99" t="s">
        <v>107</v>
      </c>
      <c r="I866" s="205" t="s">
        <v>152</v>
      </c>
      <c r="J866" s="311" t="s">
        <v>49</v>
      </c>
      <c r="K866" s="395" t="s">
        <v>194</v>
      </c>
      <c r="L866" s="314">
        <v>3</v>
      </c>
      <c r="M866" s="314">
        <v>1</v>
      </c>
      <c r="N866" s="314">
        <v>2</v>
      </c>
      <c r="O866" s="314">
        <v>1</v>
      </c>
      <c r="P866" s="211">
        <v>312</v>
      </c>
      <c r="Q866" s="380" t="s">
        <v>14</v>
      </c>
      <c r="R866" s="437">
        <v>11</v>
      </c>
      <c r="S866" s="810"/>
      <c r="T866" s="810"/>
      <c r="U866" s="967"/>
      <c r="V866" s="457"/>
      <c r="W866" s="967"/>
      <c r="X866" s="457"/>
      <c r="Y866" s="457"/>
    </row>
    <row r="867" spans="2:25" ht="15" hidden="1" customHeight="1" x14ac:dyDescent="0.25">
      <c r="B867" s="262" t="s">
        <v>105</v>
      </c>
      <c r="C867" s="287" t="s">
        <v>150</v>
      </c>
      <c r="D867" s="197"/>
      <c r="E867" s="97" t="s">
        <v>6</v>
      </c>
      <c r="F867" s="205"/>
      <c r="G867" s="205"/>
      <c r="H867" s="99" t="s">
        <v>107</v>
      </c>
      <c r="I867" s="205" t="s">
        <v>152</v>
      </c>
      <c r="J867" s="311" t="s">
        <v>49</v>
      </c>
      <c r="K867" s="395" t="s">
        <v>194</v>
      </c>
      <c r="L867" s="314">
        <v>3</v>
      </c>
      <c r="M867" s="314">
        <v>1</v>
      </c>
      <c r="N867" s="314">
        <v>3</v>
      </c>
      <c r="O867" s="314">
        <v>2</v>
      </c>
      <c r="P867" s="211">
        <v>313</v>
      </c>
      <c r="Q867" s="218" t="s">
        <v>15</v>
      </c>
      <c r="R867" s="437">
        <v>11</v>
      </c>
      <c r="S867" s="810"/>
      <c r="T867" s="810"/>
      <c r="U867" s="967"/>
      <c r="V867" s="457"/>
      <c r="W867" s="967"/>
      <c r="X867" s="457"/>
      <c r="Y867" s="457"/>
    </row>
    <row r="868" spans="2:25" ht="25.5" hidden="1" customHeight="1" x14ac:dyDescent="0.25">
      <c r="B868" s="262" t="s">
        <v>105</v>
      </c>
      <c r="C868" s="287" t="s">
        <v>150</v>
      </c>
      <c r="D868" s="197"/>
      <c r="E868" s="97" t="s">
        <v>6</v>
      </c>
      <c r="F868" s="205"/>
      <c r="G868" s="205"/>
      <c r="H868" s="99" t="s">
        <v>107</v>
      </c>
      <c r="I868" s="205" t="s">
        <v>152</v>
      </c>
      <c r="J868" s="311" t="s">
        <v>49</v>
      </c>
      <c r="K868" s="395" t="s">
        <v>194</v>
      </c>
      <c r="L868" s="314">
        <v>3</v>
      </c>
      <c r="M868" s="314">
        <v>1</v>
      </c>
      <c r="N868" s="314">
        <v>3</v>
      </c>
      <c r="O868" s="314">
        <v>3</v>
      </c>
      <c r="P868" s="211">
        <v>313</v>
      </c>
      <c r="Q868" s="218" t="s">
        <v>16</v>
      </c>
      <c r="R868" s="437">
        <v>11</v>
      </c>
      <c r="S868" s="810"/>
      <c r="T868" s="810"/>
      <c r="U868" s="967"/>
      <c r="V868" s="457"/>
      <c r="W868" s="967"/>
      <c r="X868" s="457"/>
      <c r="Y868" s="457"/>
    </row>
    <row r="869" spans="2:25" ht="15" hidden="1" customHeight="1" x14ac:dyDescent="0.25">
      <c r="B869" s="262" t="s">
        <v>105</v>
      </c>
      <c r="C869" s="287" t="s">
        <v>150</v>
      </c>
      <c r="D869" s="197"/>
      <c r="E869" s="97" t="s">
        <v>6</v>
      </c>
      <c r="F869" s="205"/>
      <c r="G869" s="205"/>
      <c r="H869" s="99" t="s">
        <v>107</v>
      </c>
      <c r="I869" s="205" t="s">
        <v>152</v>
      </c>
      <c r="J869" s="311" t="s">
        <v>49</v>
      </c>
      <c r="K869" s="395" t="s">
        <v>194</v>
      </c>
      <c r="L869" s="314">
        <v>3</v>
      </c>
      <c r="M869" s="314">
        <v>2</v>
      </c>
      <c r="N869" s="314">
        <v>1</v>
      </c>
      <c r="O869" s="314">
        <v>2</v>
      </c>
      <c r="P869" s="211">
        <v>321</v>
      </c>
      <c r="Q869" s="219" t="s">
        <v>18</v>
      </c>
      <c r="R869" s="437">
        <v>11</v>
      </c>
      <c r="S869" s="810"/>
      <c r="T869" s="810"/>
      <c r="U869" s="967"/>
      <c r="V869" s="457"/>
      <c r="W869" s="967"/>
      <c r="X869" s="457"/>
      <c r="Y869" s="457"/>
    </row>
    <row r="870" spans="2:25" ht="15" hidden="1" customHeight="1" x14ac:dyDescent="0.25">
      <c r="B870" s="262" t="s">
        <v>105</v>
      </c>
      <c r="C870" s="287" t="s">
        <v>150</v>
      </c>
      <c r="D870" s="197"/>
      <c r="E870" s="97" t="s">
        <v>6</v>
      </c>
      <c r="F870" s="205"/>
      <c r="G870" s="205"/>
      <c r="H870" s="99" t="s">
        <v>107</v>
      </c>
      <c r="I870" s="205" t="s">
        <v>152</v>
      </c>
      <c r="J870" s="311" t="s">
        <v>49</v>
      </c>
      <c r="K870" s="395" t="s">
        <v>194</v>
      </c>
      <c r="L870" s="314">
        <v>3</v>
      </c>
      <c r="M870" s="314">
        <v>2</v>
      </c>
      <c r="N870" s="314">
        <v>3</v>
      </c>
      <c r="O870" s="314">
        <v>4</v>
      </c>
      <c r="P870" s="211">
        <v>323</v>
      </c>
      <c r="Q870" s="344" t="s">
        <v>44</v>
      </c>
      <c r="R870" s="437">
        <v>11</v>
      </c>
      <c r="S870" s="810"/>
      <c r="T870" s="810"/>
      <c r="U870" s="967"/>
      <c r="V870" s="457"/>
      <c r="W870" s="967"/>
      <c r="X870" s="457"/>
      <c r="Y870" s="457"/>
    </row>
    <row r="871" spans="2:25" ht="15" hidden="1" customHeight="1" x14ac:dyDescent="0.25">
      <c r="B871" s="262" t="s">
        <v>105</v>
      </c>
      <c r="C871" s="287" t="s">
        <v>150</v>
      </c>
      <c r="D871" s="197"/>
      <c r="E871" s="97" t="s">
        <v>6</v>
      </c>
      <c r="F871" s="205"/>
      <c r="G871" s="205"/>
      <c r="H871" s="99" t="s">
        <v>107</v>
      </c>
      <c r="I871" s="205" t="s">
        <v>152</v>
      </c>
      <c r="J871" s="311" t="s">
        <v>49</v>
      </c>
      <c r="K871" s="395" t="s">
        <v>194</v>
      </c>
      <c r="L871" s="314">
        <v>3</v>
      </c>
      <c r="M871" s="314">
        <v>2</v>
      </c>
      <c r="N871" s="314">
        <v>3</v>
      </c>
      <c r="O871" s="314">
        <v>5</v>
      </c>
      <c r="P871" s="211">
        <v>323</v>
      </c>
      <c r="Q871" s="344" t="s">
        <v>28</v>
      </c>
      <c r="R871" s="437">
        <v>11</v>
      </c>
      <c r="S871" s="810"/>
      <c r="T871" s="810"/>
      <c r="U871" s="967"/>
      <c r="V871" s="457"/>
      <c r="W871" s="967"/>
      <c r="X871" s="457"/>
      <c r="Y871" s="457"/>
    </row>
    <row r="872" spans="2:25" ht="15" hidden="1" customHeight="1" x14ac:dyDescent="0.25">
      <c r="B872" s="262" t="s">
        <v>105</v>
      </c>
      <c r="C872" s="287" t="s">
        <v>150</v>
      </c>
      <c r="D872" s="197"/>
      <c r="E872" s="97" t="s">
        <v>6</v>
      </c>
      <c r="F872" s="205"/>
      <c r="G872" s="205"/>
      <c r="H872" s="99" t="s">
        <v>107</v>
      </c>
      <c r="I872" s="205" t="s">
        <v>152</v>
      </c>
      <c r="J872" s="311" t="s">
        <v>49</v>
      </c>
      <c r="K872" s="395" t="s">
        <v>194</v>
      </c>
      <c r="L872" s="314">
        <v>3</v>
      </c>
      <c r="M872" s="314">
        <v>2</v>
      </c>
      <c r="N872" s="314">
        <v>3</v>
      </c>
      <c r="O872" s="314">
        <v>7</v>
      </c>
      <c r="P872" s="211">
        <v>323</v>
      </c>
      <c r="Q872" s="223" t="s">
        <v>30</v>
      </c>
      <c r="R872" s="437">
        <v>11</v>
      </c>
      <c r="S872" s="810"/>
      <c r="T872" s="810"/>
      <c r="U872" s="967"/>
      <c r="V872" s="457"/>
      <c r="W872" s="967"/>
      <c r="X872" s="457"/>
      <c r="Y872" s="457"/>
    </row>
    <row r="873" spans="2:25" ht="15" hidden="1" customHeight="1" x14ac:dyDescent="0.25">
      <c r="B873" s="262" t="s">
        <v>105</v>
      </c>
      <c r="C873" s="287" t="s">
        <v>150</v>
      </c>
      <c r="D873" s="197"/>
      <c r="E873" s="97" t="s">
        <v>6</v>
      </c>
      <c r="F873" s="205"/>
      <c r="G873" s="205"/>
      <c r="H873" s="99" t="s">
        <v>107</v>
      </c>
      <c r="I873" s="205" t="s">
        <v>152</v>
      </c>
      <c r="J873" s="311" t="s">
        <v>49</v>
      </c>
      <c r="K873" s="395" t="s">
        <v>194</v>
      </c>
      <c r="L873" s="314">
        <v>3</v>
      </c>
      <c r="M873" s="314">
        <v>2</v>
      </c>
      <c r="N873" s="314">
        <v>3</v>
      </c>
      <c r="O873" s="164">
        <v>8</v>
      </c>
      <c r="P873" s="211">
        <v>323</v>
      </c>
      <c r="Q873" s="380" t="s">
        <v>38</v>
      </c>
      <c r="R873" s="437">
        <v>11</v>
      </c>
      <c r="S873" s="810"/>
      <c r="T873" s="810"/>
      <c r="U873" s="967"/>
      <c r="V873" s="457"/>
      <c r="W873" s="967"/>
      <c r="X873" s="457"/>
      <c r="Y873" s="457"/>
    </row>
    <row r="874" spans="2:25" ht="15" hidden="1" customHeight="1" x14ac:dyDescent="0.25">
      <c r="B874" s="262" t="s">
        <v>105</v>
      </c>
      <c r="C874" s="287" t="s">
        <v>150</v>
      </c>
      <c r="D874" s="197"/>
      <c r="E874" s="97" t="s">
        <v>6</v>
      </c>
      <c r="F874" s="205"/>
      <c r="G874" s="205"/>
      <c r="H874" s="99" t="s">
        <v>107</v>
      </c>
      <c r="I874" s="205" t="s">
        <v>152</v>
      </c>
      <c r="J874" s="311" t="s">
        <v>49</v>
      </c>
      <c r="K874" s="395" t="s">
        <v>194</v>
      </c>
      <c r="L874" s="316">
        <v>4</v>
      </c>
      <c r="M874" s="164">
        <v>1</v>
      </c>
      <c r="N874" s="164">
        <v>2</v>
      </c>
      <c r="O874" s="164">
        <v>3</v>
      </c>
      <c r="P874" s="371">
        <v>412</v>
      </c>
      <c r="Q874" s="368" t="s">
        <v>53</v>
      </c>
      <c r="R874" s="437">
        <v>11</v>
      </c>
      <c r="S874" s="810"/>
      <c r="T874" s="810"/>
      <c r="U874" s="967"/>
      <c r="V874" s="457"/>
      <c r="W874" s="967"/>
      <c r="X874" s="457"/>
      <c r="Y874" s="457"/>
    </row>
    <row r="875" spans="2:25" ht="38.25" hidden="1" customHeight="1" x14ac:dyDescent="0.25">
      <c r="B875" s="262" t="s">
        <v>105</v>
      </c>
      <c r="C875" s="287" t="s">
        <v>150</v>
      </c>
      <c r="D875" s="321"/>
      <c r="E875" s="97" t="s">
        <v>6</v>
      </c>
      <c r="F875" s="205" t="s">
        <v>7</v>
      </c>
      <c r="G875" s="205" t="s">
        <v>8</v>
      </c>
      <c r="H875" s="99" t="s">
        <v>107</v>
      </c>
      <c r="I875" s="460" t="s">
        <v>152</v>
      </c>
      <c r="J875" s="388" t="s">
        <v>49</v>
      </c>
      <c r="K875" s="283" t="s">
        <v>196</v>
      </c>
      <c r="L875" s="295"/>
      <c r="M875" s="296"/>
      <c r="N875" s="296"/>
      <c r="O875" s="296"/>
      <c r="P875" s="297"/>
      <c r="Q875" s="286" t="s">
        <v>197</v>
      </c>
      <c r="R875" s="139">
        <v>12</v>
      </c>
      <c r="S875" s="468">
        <f t="shared" ref="S875:Y875" si="208">SUM(S876:S879)</f>
        <v>0</v>
      </c>
      <c r="T875" s="468">
        <f t="shared" si="208"/>
        <v>0</v>
      </c>
      <c r="U875" s="1057">
        <f t="shared" si="208"/>
        <v>0</v>
      </c>
      <c r="V875" s="468">
        <f t="shared" si="208"/>
        <v>0</v>
      </c>
      <c r="W875" s="1057">
        <f t="shared" si="208"/>
        <v>0</v>
      </c>
      <c r="X875" s="468">
        <f t="shared" si="208"/>
        <v>0</v>
      </c>
      <c r="Y875" s="468">
        <f t="shared" si="208"/>
        <v>0</v>
      </c>
    </row>
    <row r="876" spans="2:25" ht="15" hidden="1" customHeight="1" x14ac:dyDescent="0.25">
      <c r="B876" s="262" t="s">
        <v>105</v>
      </c>
      <c r="C876" s="287" t="s">
        <v>150</v>
      </c>
      <c r="D876" s="321"/>
      <c r="E876" s="97" t="s">
        <v>6</v>
      </c>
      <c r="F876" s="205"/>
      <c r="G876" s="205"/>
      <c r="H876" s="99" t="s">
        <v>107</v>
      </c>
      <c r="I876" s="205" t="s">
        <v>152</v>
      </c>
      <c r="J876" s="311" t="s">
        <v>49</v>
      </c>
      <c r="K876" s="331" t="s">
        <v>196</v>
      </c>
      <c r="L876" s="313">
        <v>3</v>
      </c>
      <c r="M876" s="314">
        <v>2</v>
      </c>
      <c r="N876" s="314">
        <v>3</v>
      </c>
      <c r="O876" s="314">
        <v>7</v>
      </c>
      <c r="P876" s="211">
        <v>323</v>
      </c>
      <c r="Q876" s="223" t="s">
        <v>30</v>
      </c>
      <c r="R876" s="453">
        <v>12</v>
      </c>
      <c r="S876" s="810"/>
      <c r="T876" s="810"/>
      <c r="U876" s="967"/>
      <c r="V876" s="457"/>
      <c r="W876" s="967"/>
      <c r="X876" s="457"/>
      <c r="Y876" s="457"/>
    </row>
    <row r="877" spans="2:25" ht="15" hidden="1" customHeight="1" x14ac:dyDescent="0.25">
      <c r="B877" s="262" t="s">
        <v>105</v>
      </c>
      <c r="C877" s="287" t="s">
        <v>150</v>
      </c>
      <c r="D877" s="321"/>
      <c r="E877" s="97" t="s">
        <v>6</v>
      </c>
      <c r="F877" s="205"/>
      <c r="G877" s="205"/>
      <c r="H877" s="99" t="s">
        <v>107</v>
      </c>
      <c r="I877" s="205" t="s">
        <v>152</v>
      </c>
      <c r="J877" s="311" t="s">
        <v>49</v>
      </c>
      <c r="K877" s="331" t="s">
        <v>196</v>
      </c>
      <c r="L877" s="314">
        <v>3</v>
      </c>
      <c r="M877" s="314">
        <v>2</v>
      </c>
      <c r="N877" s="314">
        <v>3</v>
      </c>
      <c r="O877" s="164">
        <v>8</v>
      </c>
      <c r="P877" s="211">
        <v>323</v>
      </c>
      <c r="Q877" s="372" t="s">
        <v>38</v>
      </c>
      <c r="R877" s="453">
        <v>12</v>
      </c>
      <c r="S877" s="810"/>
      <c r="T877" s="810"/>
      <c r="U877" s="967"/>
      <c r="V877" s="457"/>
      <c r="W877" s="967"/>
      <c r="X877" s="457"/>
      <c r="Y877" s="457"/>
    </row>
    <row r="878" spans="2:25" ht="15" hidden="1" customHeight="1" x14ac:dyDescent="0.25">
      <c r="B878" s="262" t="s">
        <v>105</v>
      </c>
      <c r="C878" s="287" t="s">
        <v>150</v>
      </c>
      <c r="D878" s="321"/>
      <c r="E878" s="97" t="s">
        <v>6</v>
      </c>
      <c r="F878" s="205"/>
      <c r="G878" s="205"/>
      <c r="H878" s="99" t="s">
        <v>107</v>
      </c>
      <c r="I878" s="205" t="s">
        <v>152</v>
      </c>
      <c r="J878" s="311" t="s">
        <v>49</v>
      </c>
      <c r="K878" s="331" t="s">
        <v>196</v>
      </c>
      <c r="L878" s="313">
        <v>3</v>
      </c>
      <c r="M878" s="314">
        <v>2</v>
      </c>
      <c r="N878" s="314">
        <v>9</v>
      </c>
      <c r="O878" s="314">
        <v>1</v>
      </c>
      <c r="P878" s="211">
        <v>329</v>
      </c>
      <c r="Q878" s="399" t="s">
        <v>39</v>
      </c>
      <c r="R878" s="453">
        <v>12</v>
      </c>
      <c r="S878" s="810"/>
      <c r="T878" s="810"/>
      <c r="U878" s="967"/>
      <c r="V878" s="457"/>
      <c r="W878" s="967"/>
      <c r="X878" s="457"/>
      <c r="Y878" s="457"/>
    </row>
    <row r="879" spans="2:25" ht="15" hidden="1" customHeight="1" x14ac:dyDescent="0.25">
      <c r="B879" s="262" t="s">
        <v>105</v>
      </c>
      <c r="C879" s="287" t="s">
        <v>150</v>
      </c>
      <c r="D879" s="321"/>
      <c r="E879" s="97" t="s">
        <v>6</v>
      </c>
      <c r="F879" s="205"/>
      <c r="G879" s="205"/>
      <c r="H879" s="99" t="s">
        <v>107</v>
      </c>
      <c r="I879" s="205" t="s">
        <v>152</v>
      </c>
      <c r="J879" s="311" t="s">
        <v>49</v>
      </c>
      <c r="K879" s="331" t="s">
        <v>196</v>
      </c>
      <c r="L879" s="319">
        <v>4</v>
      </c>
      <c r="M879" s="319">
        <v>2</v>
      </c>
      <c r="N879" s="319">
        <v>2</v>
      </c>
      <c r="O879" s="319">
        <v>1</v>
      </c>
      <c r="P879" s="211">
        <v>422</v>
      </c>
      <c r="Q879" s="227" t="s">
        <v>67</v>
      </c>
      <c r="R879" s="453">
        <v>12</v>
      </c>
      <c r="S879" s="810"/>
      <c r="T879" s="810"/>
      <c r="U879" s="967"/>
      <c r="V879" s="457"/>
      <c r="W879" s="967"/>
      <c r="X879" s="457"/>
      <c r="Y879" s="457"/>
    </row>
    <row r="880" spans="2:25" ht="38.25" hidden="1" customHeight="1" x14ac:dyDescent="0.25">
      <c r="B880" s="262" t="s">
        <v>105</v>
      </c>
      <c r="C880" s="287" t="s">
        <v>150</v>
      </c>
      <c r="D880" s="321"/>
      <c r="E880" s="97" t="s">
        <v>6</v>
      </c>
      <c r="F880" s="205" t="s">
        <v>7</v>
      </c>
      <c r="G880" s="205" t="s">
        <v>8</v>
      </c>
      <c r="H880" s="99" t="s">
        <v>107</v>
      </c>
      <c r="I880" s="205" t="s">
        <v>152</v>
      </c>
      <c r="J880" s="388" t="s">
        <v>49</v>
      </c>
      <c r="K880" s="283" t="s">
        <v>196</v>
      </c>
      <c r="L880" s="295"/>
      <c r="M880" s="296"/>
      <c r="N880" s="296"/>
      <c r="O880" s="296"/>
      <c r="P880" s="297"/>
      <c r="Q880" s="286" t="s">
        <v>197</v>
      </c>
      <c r="R880" s="141">
        <v>51</v>
      </c>
      <c r="S880" s="236">
        <f t="shared" ref="S880:Y880" si="209">SUM(S881:S882)</f>
        <v>0</v>
      </c>
      <c r="T880" s="236">
        <f t="shared" si="209"/>
        <v>0</v>
      </c>
      <c r="U880" s="1056">
        <f t="shared" si="209"/>
        <v>0</v>
      </c>
      <c r="V880" s="236">
        <f t="shared" si="209"/>
        <v>0</v>
      </c>
      <c r="W880" s="1056">
        <f t="shared" si="209"/>
        <v>0</v>
      </c>
      <c r="X880" s="236">
        <f t="shared" si="209"/>
        <v>0</v>
      </c>
      <c r="Y880" s="236">
        <f t="shared" si="209"/>
        <v>0</v>
      </c>
    </row>
    <row r="881" spans="2:25" ht="15" hidden="1" customHeight="1" x14ac:dyDescent="0.25">
      <c r="B881" s="262" t="s">
        <v>105</v>
      </c>
      <c r="C881" s="287" t="s">
        <v>150</v>
      </c>
      <c r="D881" s="321"/>
      <c r="E881" s="97" t="s">
        <v>6</v>
      </c>
      <c r="F881" s="205"/>
      <c r="G881" s="205"/>
      <c r="H881" s="99" t="s">
        <v>107</v>
      </c>
      <c r="I881" s="205" t="s">
        <v>152</v>
      </c>
      <c r="J881" s="311" t="s">
        <v>49</v>
      </c>
      <c r="K881" s="331" t="s">
        <v>196</v>
      </c>
      <c r="L881" s="313">
        <v>3</v>
      </c>
      <c r="M881" s="314">
        <v>2</v>
      </c>
      <c r="N881" s="314">
        <v>3</v>
      </c>
      <c r="O881" s="314">
        <v>7</v>
      </c>
      <c r="P881" s="211">
        <v>323</v>
      </c>
      <c r="Q881" s="223" t="s">
        <v>30</v>
      </c>
      <c r="R881" s="426">
        <v>51</v>
      </c>
      <c r="S881" s="810"/>
      <c r="T881" s="457"/>
      <c r="U881" s="967"/>
      <c r="V881" s="457"/>
      <c r="W881" s="967"/>
      <c r="X881" s="457"/>
      <c r="Y881" s="457"/>
    </row>
    <row r="882" spans="2:25" ht="15" hidden="1" customHeight="1" x14ac:dyDescent="0.25">
      <c r="B882" s="262" t="s">
        <v>105</v>
      </c>
      <c r="C882" s="287" t="s">
        <v>150</v>
      </c>
      <c r="D882" s="321"/>
      <c r="E882" s="97" t="s">
        <v>6</v>
      </c>
      <c r="F882" s="205"/>
      <c r="G882" s="205"/>
      <c r="H882" s="400" t="s">
        <v>107</v>
      </c>
      <c r="I882" s="205" t="s">
        <v>152</v>
      </c>
      <c r="J882" s="311" t="s">
        <v>49</v>
      </c>
      <c r="K882" s="331" t="s">
        <v>196</v>
      </c>
      <c r="L882" s="319">
        <v>4</v>
      </c>
      <c r="M882" s="319">
        <v>2</v>
      </c>
      <c r="N882" s="319">
        <v>2</v>
      </c>
      <c r="O882" s="319">
        <v>1</v>
      </c>
      <c r="P882" s="396">
        <v>422</v>
      </c>
      <c r="Q882" s="227" t="s">
        <v>67</v>
      </c>
      <c r="R882" s="426">
        <v>51</v>
      </c>
      <c r="S882" s="810"/>
      <c r="T882" s="457"/>
      <c r="U882" s="967"/>
      <c r="V882" s="457"/>
      <c r="W882" s="967"/>
      <c r="X882" s="457"/>
      <c r="Y882" s="457"/>
    </row>
    <row r="883" spans="2:25" ht="51" hidden="1" customHeight="1" x14ac:dyDescent="0.25">
      <c r="B883" s="562" t="s">
        <v>105</v>
      </c>
      <c r="C883" s="614" t="s">
        <v>150</v>
      </c>
      <c r="D883" s="615"/>
      <c r="E883" s="97" t="s">
        <v>6</v>
      </c>
      <c r="F883" s="97" t="s">
        <v>7</v>
      </c>
      <c r="G883" s="97" t="s">
        <v>8</v>
      </c>
      <c r="H883" s="99" t="s">
        <v>107</v>
      </c>
      <c r="I883" s="560" t="s">
        <v>152</v>
      </c>
      <c r="J883" s="388" t="s">
        <v>49</v>
      </c>
      <c r="K883" s="294" t="s">
        <v>246</v>
      </c>
      <c r="L883" s="295"/>
      <c r="M883" s="296"/>
      <c r="N883" s="296"/>
      <c r="O883" s="296"/>
      <c r="P883" s="297"/>
      <c r="Q883" s="616" t="s">
        <v>237</v>
      </c>
      <c r="R883" s="451">
        <v>13</v>
      </c>
      <c r="S883" s="468">
        <f t="shared" ref="S883:Y883" si="210">SUM(S884:S899)</f>
        <v>1600000</v>
      </c>
      <c r="T883" s="468">
        <f t="shared" si="210"/>
        <v>633872</v>
      </c>
      <c r="U883" s="1057">
        <f t="shared" si="210"/>
        <v>0</v>
      </c>
      <c r="V883" s="468">
        <f t="shared" si="210"/>
        <v>2500000</v>
      </c>
      <c r="W883" s="1057">
        <f t="shared" si="210"/>
        <v>0</v>
      </c>
      <c r="X883" s="468">
        <f t="shared" si="210"/>
        <v>0</v>
      </c>
      <c r="Y883" s="468">
        <f t="shared" si="210"/>
        <v>0</v>
      </c>
    </row>
    <row r="884" spans="2:25" ht="15" hidden="1" customHeight="1" x14ac:dyDescent="0.25">
      <c r="B884" s="562" t="s">
        <v>105</v>
      </c>
      <c r="C884" s="563" t="s">
        <v>150</v>
      </c>
      <c r="D884" s="463"/>
      <c r="E884" s="97" t="s">
        <v>6</v>
      </c>
      <c r="F884" s="460"/>
      <c r="G884" s="460"/>
      <c r="H884" s="99" t="s">
        <v>107</v>
      </c>
      <c r="I884" s="460" t="s">
        <v>152</v>
      </c>
      <c r="J884" s="311" t="s">
        <v>49</v>
      </c>
      <c r="K884" s="331" t="s">
        <v>246</v>
      </c>
      <c r="L884" s="313">
        <v>3</v>
      </c>
      <c r="M884" s="314">
        <v>2</v>
      </c>
      <c r="N884" s="314">
        <v>1</v>
      </c>
      <c r="O884" s="314">
        <v>1</v>
      </c>
      <c r="P884" s="211">
        <v>321</v>
      </c>
      <c r="Q884" s="344" t="s">
        <v>160</v>
      </c>
      <c r="R884" s="449">
        <v>13</v>
      </c>
      <c r="S884" s="810">
        <v>20000</v>
      </c>
      <c r="T884" s="810">
        <v>5826</v>
      </c>
      <c r="U884" s="967"/>
      <c r="V884" s="457">
        <v>15000</v>
      </c>
      <c r="W884" s="967"/>
      <c r="X884" s="457"/>
      <c r="Y884" s="457"/>
    </row>
    <row r="885" spans="2:25" ht="15" hidden="1" customHeight="1" x14ac:dyDescent="0.25">
      <c r="B885" s="562" t="s">
        <v>105</v>
      </c>
      <c r="C885" s="563" t="s">
        <v>150</v>
      </c>
      <c r="D885" s="463"/>
      <c r="E885" s="97" t="s">
        <v>6</v>
      </c>
      <c r="F885" s="460"/>
      <c r="G885" s="460"/>
      <c r="H885" s="99" t="s">
        <v>107</v>
      </c>
      <c r="I885" s="460" t="s">
        <v>152</v>
      </c>
      <c r="J885" s="311" t="s">
        <v>49</v>
      </c>
      <c r="K885" s="331" t="s">
        <v>246</v>
      </c>
      <c r="L885" s="313">
        <v>3</v>
      </c>
      <c r="M885" s="314">
        <v>2</v>
      </c>
      <c r="N885" s="314">
        <v>1</v>
      </c>
      <c r="O885" s="314">
        <v>3</v>
      </c>
      <c r="P885" s="211">
        <v>321</v>
      </c>
      <c r="Q885" s="380" t="s">
        <v>19</v>
      </c>
      <c r="R885" s="449">
        <v>13</v>
      </c>
      <c r="S885" s="810">
        <v>40000</v>
      </c>
      <c r="T885" s="810">
        <v>924</v>
      </c>
      <c r="U885" s="967"/>
      <c r="V885" s="457">
        <v>85000</v>
      </c>
      <c r="W885" s="967"/>
      <c r="X885" s="457"/>
      <c r="Y885" s="457"/>
    </row>
    <row r="886" spans="2:25" ht="15" hidden="1" customHeight="1" x14ac:dyDescent="0.25">
      <c r="B886" s="562" t="s">
        <v>105</v>
      </c>
      <c r="C886" s="563" t="s">
        <v>150</v>
      </c>
      <c r="D886" s="463"/>
      <c r="E886" s="97" t="s">
        <v>6</v>
      </c>
      <c r="F886" s="460"/>
      <c r="G886" s="460"/>
      <c r="H886" s="99" t="s">
        <v>107</v>
      </c>
      <c r="I886" s="460" t="s">
        <v>152</v>
      </c>
      <c r="J886" s="365" t="s">
        <v>49</v>
      </c>
      <c r="K886" s="366" t="s">
        <v>246</v>
      </c>
      <c r="L886" s="397">
        <v>3</v>
      </c>
      <c r="M886" s="319">
        <v>2</v>
      </c>
      <c r="N886" s="319">
        <v>2</v>
      </c>
      <c r="O886" s="319">
        <v>1</v>
      </c>
      <c r="P886" s="207">
        <v>322</v>
      </c>
      <c r="Q886" s="387" t="s">
        <v>20</v>
      </c>
      <c r="R886" s="449">
        <v>13</v>
      </c>
      <c r="S886" s="810">
        <v>5000</v>
      </c>
      <c r="T886" s="810">
        <v>0</v>
      </c>
      <c r="U886" s="967"/>
      <c r="V886" s="457">
        <v>10000</v>
      </c>
      <c r="W886" s="967"/>
      <c r="X886" s="457"/>
      <c r="Y886" s="457"/>
    </row>
    <row r="887" spans="2:25" ht="15" hidden="1" customHeight="1" x14ac:dyDescent="0.25">
      <c r="B887" s="562" t="s">
        <v>105</v>
      </c>
      <c r="C887" s="563" t="s">
        <v>150</v>
      </c>
      <c r="D887" s="463"/>
      <c r="E887" s="97" t="s">
        <v>6</v>
      </c>
      <c r="F887" s="460"/>
      <c r="G887" s="460"/>
      <c r="H887" s="99" t="s">
        <v>107</v>
      </c>
      <c r="I887" s="460" t="s">
        <v>152</v>
      </c>
      <c r="J887" s="311" t="s">
        <v>49</v>
      </c>
      <c r="K887" s="331" t="s">
        <v>246</v>
      </c>
      <c r="L887" s="313">
        <v>3</v>
      </c>
      <c r="M887" s="314">
        <v>2</v>
      </c>
      <c r="N887" s="314">
        <v>3</v>
      </c>
      <c r="O887" s="314">
        <v>1</v>
      </c>
      <c r="P887" s="211">
        <v>323</v>
      </c>
      <c r="Q887" s="380" t="s">
        <v>161</v>
      </c>
      <c r="R887" s="449">
        <v>13</v>
      </c>
      <c r="S887" s="810">
        <v>5000</v>
      </c>
      <c r="T887" s="810">
        <v>5368</v>
      </c>
      <c r="U887" s="967"/>
      <c r="V887" s="457">
        <v>5000</v>
      </c>
      <c r="W887" s="967"/>
      <c r="X887" s="457"/>
      <c r="Y887" s="457"/>
    </row>
    <row r="888" spans="2:25" ht="15" hidden="1" customHeight="1" x14ac:dyDescent="0.25">
      <c r="B888" s="562" t="s">
        <v>105</v>
      </c>
      <c r="C888" s="563" t="s">
        <v>150</v>
      </c>
      <c r="D888" s="463"/>
      <c r="E888" s="97" t="s">
        <v>6</v>
      </c>
      <c r="F888" s="460"/>
      <c r="G888" s="460"/>
      <c r="H888" s="99" t="s">
        <v>107</v>
      </c>
      <c r="I888" s="460" t="s">
        <v>152</v>
      </c>
      <c r="J888" s="311" t="s">
        <v>49</v>
      </c>
      <c r="K888" s="331" t="s">
        <v>246</v>
      </c>
      <c r="L888" s="313">
        <v>3</v>
      </c>
      <c r="M888" s="314">
        <v>2</v>
      </c>
      <c r="N888" s="314">
        <v>3</v>
      </c>
      <c r="O888" s="314">
        <v>2</v>
      </c>
      <c r="P888" s="211">
        <v>323</v>
      </c>
      <c r="Q888" s="380" t="s">
        <v>77</v>
      </c>
      <c r="R888" s="449">
        <v>13</v>
      </c>
      <c r="S888" s="810">
        <v>10000</v>
      </c>
      <c r="T888" s="810">
        <v>5139</v>
      </c>
      <c r="U888" s="967"/>
      <c r="V888" s="457">
        <v>5000</v>
      </c>
      <c r="W888" s="967"/>
      <c r="X888" s="457"/>
      <c r="Y888" s="457"/>
    </row>
    <row r="889" spans="2:25" ht="15" hidden="1" customHeight="1" x14ac:dyDescent="0.25">
      <c r="B889" s="562" t="s">
        <v>105</v>
      </c>
      <c r="C889" s="563" t="s">
        <v>150</v>
      </c>
      <c r="D889" s="463"/>
      <c r="E889" s="97" t="s">
        <v>6</v>
      </c>
      <c r="F889" s="460"/>
      <c r="G889" s="460"/>
      <c r="H889" s="99" t="s">
        <v>107</v>
      </c>
      <c r="I889" s="460" t="s">
        <v>152</v>
      </c>
      <c r="J889" s="311" t="s">
        <v>49</v>
      </c>
      <c r="K889" s="331" t="s">
        <v>246</v>
      </c>
      <c r="L889" s="313">
        <v>3</v>
      </c>
      <c r="M889" s="314">
        <v>2</v>
      </c>
      <c r="N889" s="314">
        <v>3</v>
      </c>
      <c r="O889" s="314">
        <v>3</v>
      </c>
      <c r="P889" s="211">
        <v>323</v>
      </c>
      <c r="Q889" s="344" t="s">
        <v>26</v>
      </c>
      <c r="R889" s="449">
        <v>13</v>
      </c>
      <c r="S889" s="810">
        <v>10000</v>
      </c>
      <c r="T889" s="810">
        <v>2576</v>
      </c>
      <c r="U889" s="967"/>
      <c r="V889" s="457">
        <v>80000</v>
      </c>
      <c r="W889" s="967"/>
      <c r="X889" s="457"/>
      <c r="Y889" s="457"/>
    </row>
    <row r="890" spans="2:25" ht="15" hidden="1" customHeight="1" x14ac:dyDescent="0.25">
      <c r="B890" s="562" t="s">
        <v>105</v>
      </c>
      <c r="C890" s="563" t="s">
        <v>150</v>
      </c>
      <c r="D890" s="463"/>
      <c r="E890" s="97" t="s">
        <v>6</v>
      </c>
      <c r="F890" s="460"/>
      <c r="G890" s="460"/>
      <c r="H890" s="99" t="s">
        <v>107</v>
      </c>
      <c r="I890" s="460" t="s">
        <v>152</v>
      </c>
      <c r="J890" s="311" t="s">
        <v>49</v>
      </c>
      <c r="K890" s="331" t="s">
        <v>246</v>
      </c>
      <c r="L890" s="313">
        <v>3</v>
      </c>
      <c r="M890" s="314">
        <v>2</v>
      </c>
      <c r="N890" s="314">
        <v>3</v>
      </c>
      <c r="O890" s="314">
        <v>7</v>
      </c>
      <c r="P890" s="211">
        <v>323</v>
      </c>
      <c r="Q890" s="223" t="s">
        <v>30</v>
      </c>
      <c r="R890" s="449">
        <v>13</v>
      </c>
      <c r="S890" s="810">
        <v>450000</v>
      </c>
      <c r="T890" s="810">
        <v>384806</v>
      </c>
      <c r="U890" s="967"/>
      <c r="V890" s="457">
        <v>400000</v>
      </c>
      <c r="W890" s="967"/>
      <c r="X890" s="457"/>
      <c r="Y890" s="457"/>
    </row>
    <row r="891" spans="2:25" ht="15" hidden="1" customHeight="1" x14ac:dyDescent="0.25">
      <c r="B891" s="562" t="s">
        <v>105</v>
      </c>
      <c r="C891" s="563" t="s">
        <v>150</v>
      </c>
      <c r="D891" s="463"/>
      <c r="E891" s="97" t="s">
        <v>6</v>
      </c>
      <c r="F891" s="460"/>
      <c r="G891" s="460"/>
      <c r="H891" s="99" t="s">
        <v>107</v>
      </c>
      <c r="I891" s="460" t="s">
        <v>152</v>
      </c>
      <c r="J891" s="311" t="s">
        <v>49</v>
      </c>
      <c r="K891" s="331" t="s">
        <v>246</v>
      </c>
      <c r="L891" s="313">
        <v>3</v>
      </c>
      <c r="M891" s="314">
        <v>2</v>
      </c>
      <c r="N891" s="314">
        <v>3</v>
      </c>
      <c r="O891" s="314">
        <v>8</v>
      </c>
      <c r="P891" s="211">
        <v>323</v>
      </c>
      <c r="Q891" s="372" t="s">
        <v>38</v>
      </c>
      <c r="R891" s="449">
        <v>13</v>
      </c>
      <c r="S891" s="810">
        <v>350000</v>
      </c>
      <c r="T891" s="810">
        <v>139650</v>
      </c>
      <c r="U891" s="967"/>
      <c r="V891" s="457">
        <v>140000</v>
      </c>
      <c r="W891" s="967"/>
      <c r="X891" s="457"/>
      <c r="Y891" s="457"/>
    </row>
    <row r="892" spans="2:25" ht="15" hidden="1" customHeight="1" x14ac:dyDescent="0.25">
      <c r="B892" s="562" t="s">
        <v>105</v>
      </c>
      <c r="C892" s="563" t="s">
        <v>150</v>
      </c>
      <c r="D892" s="463"/>
      <c r="E892" s="97" t="s">
        <v>6</v>
      </c>
      <c r="F892" s="460"/>
      <c r="G892" s="460"/>
      <c r="H892" s="99" t="s">
        <v>107</v>
      </c>
      <c r="I892" s="460" t="s">
        <v>152</v>
      </c>
      <c r="J892" s="311" t="s">
        <v>49</v>
      </c>
      <c r="K892" s="331" t="s">
        <v>246</v>
      </c>
      <c r="L892" s="313">
        <v>3</v>
      </c>
      <c r="M892" s="314">
        <v>2</v>
      </c>
      <c r="N892" s="314">
        <v>3</v>
      </c>
      <c r="O892" s="314">
        <v>9</v>
      </c>
      <c r="P892" s="211">
        <v>323</v>
      </c>
      <c r="Q892" s="380" t="s">
        <v>45</v>
      </c>
      <c r="R892" s="449">
        <v>13</v>
      </c>
      <c r="S892" s="810"/>
      <c r="T892" s="810"/>
      <c r="U892" s="967"/>
      <c r="V892" s="457"/>
      <c r="W892" s="967"/>
      <c r="X892" s="457"/>
      <c r="Y892" s="457"/>
    </row>
    <row r="893" spans="2:25" ht="15" hidden="1" customHeight="1" x14ac:dyDescent="0.25">
      <c r="B893" s="562" t="s">
        <v>105</v>
      </c>
      <c r="C893" s="563" t="s">
        <v>150</v>
      </c>
      <c r="D893" s="463"/>
      <c r="E893" s="97" t="s">
        <v>6</v>
      </c>
      <c r="F893" s="460"/>
      <c r="G893" s="460"/>
      <c r="H893" s="99" t="s">
        <v>107</v>
      </c>
      <c r="I893" s="460" t="s">
        <v>152</v>
      </c>
      <c r="J893" s="311" t="s">
        <v>49</v>
      </c>
      <c r="K893" s="331" t="s">
        <v>246</v>
      </c>
      <c r="L893" s="313">
        <v>3</v>
      </c>
      <c r="M893" s="314">
        <v>2</v>
      </c>
      <c r="N893" s="314">
        <v>9</v>
      </c>
      <c r="O893" s="314">
        <v>3</v>
      </c>
      <c r="P893" s="396">
        <v>329</v>
      </c>
      <c r="Q893" s="372" t="s">
        <v>32</v>
      </c>
      <c r="R893" s="449">
        <v>13</v>
      </c>
      <c r="S893" s="810"/>
      <c r="T893" s="810"/>
      <c r="U893" s="967"/>
      <c r="V893" s="457"/>
      <c r="W893" s="967"/>
      <c r="X893" s="457"/>
      <c r="Y893" s="457"/>
    </row>
    <row r="894" spans="2:25" ht="15" hidden="1" customHeight="1" x14ac:dyDescent="0.25">
      <c r="B894" s="562" t="s">
        <v>105</v>
      </c>
      <c r="C894" s="563" t="s">
        <v>150</v>
      </c>
      <c r="D894" s="463"/>
      <c r="E894" s="97" t="s">
        <v>6</v>
      </c>
      <c r="F894" s="460"/>
      <c r="G894" s="460"/>
      <c r="H894" s="99" t="s">
        <v>107</v>
      </c>
      <c r="I894" s="460" t="s">
        <v>152</v>
      </c>
      <c r="J894" s="365" t="s">
        <v>49</v>
      </c>
      <c r="K894" s="366" t="s">
        <v>246</v>
      </c>
      <c r="L894" s="397">
        <v>3</v>
      </c>
      <c r="M894" s="319">
        <v>2</v>
      </c>
      <c r="N894" s="319">
        <v>9</v>
      </c>
      <c r="O894" s="319">
        <v>9</v>
      </c>
      <c r="P894" s="398">
        <v>329</v>
      </c>
      <c r="Q894" s="372" t="s">
        <v>84</v>
      </c>
      <c r="R894" s="449">
        <v>13</v>
      </c>
      <c r="S894" s="810">
        <v>10000</v>
      </c>
      <c r="T894" s="810">
        <v>0</v>
      </c>
      <c r="U894" s="967"/>
      <c r="V894" s="457">
        <v>5000</v>
      </c>
      <c r="W894" s="967"/>
      <c r="X894" s="457"/>
      <c r="Y894" s="457"/>
    </row>
    <row r="895" spans="2:25" ht="15" hidden="1" customHeight="1" x14ac:dyDescent="0.25">
      <c r="B895" s="562" t="s">
        <v>105</v>
      </c>
      <c r="C895" s="563" t="s">
        <v>150</v>
      </c>
      <c r="D895" s="463"/>
      <c r="E895" s="97" t="s">
        <v>6</v>
      </c>
      <c r="F895" s="460"/>
      <c r="G895" s="460"/>
      <c r="H895" s="99" t="s">
        <v>107</v>
      </c>
      <c r="I895" s="460" t="s">
        <v>152</v>
      </c>
      <c r="J895" s="365" t="s">
        <v>49</v>
      </c>
      <c r="K895" s="366" t="s">
        <v>246</v>
      </c>
      <c r="L895" s="316">
        <v>4</v>
      </c>
      <c r="M895" s="164">
        <v>1</v>
      </c>
      <c r="N895" s="164">
        <v>2</v>
      </c>
      <c r="O895" s="336">
        <v>3</v>
      </c>
      <c r="P895" s="211">
        <v>412</v>
      </c>
      <c r="Q895" s="368" t="s">
        <v>53</v>
      </c>
      <c r="R895" s="449">
        <v>13</v>
      </c>
      <c r="S895" s="810">
        <v>150000</v>
      </c>
      <c r="T895" s="810">
        <v>0</v>
      </c>
      <c r="U895" s="967"/>
      <c r="V895" s="457">
        <v>5000</v>
      </c>
      <c r="W895" s="967"/>
      <c r="X895" s="457"/>
      <c r="Y895" s="457"/>
    </row>
    <row r="896" spans="2:25" ht="15" hidden="1" customHeight="1" x14ac:dyDescent="0.25">
      <c r="B896" s="562" t="s">
        <v>105</v>
      </c>
      <c r="C896" s="563" t="s">
        <v>150</v>
      </c>
      <c r="D896" s="463"/>
      <c r="E896" s="97" t="s">
        <v>6</v>
      </c>
      <c r="F896" s="460"/>
      <c r="G896" s="460"/>
      <c r="H896" s="99" t="s">
        <v>107</v>
      </c>
      <c r="I896" s="460" t="s">
        <v>152</v>
      </c>
      <c r="J896" s="365" t="s">
        <v>49</v>
      </c>
      <c r="K896" s="366" t="s">
        <v>246</v>
      </c>
      <c r="L896" s="397">
        <v>4</v>
      </c>
      <c r="M896" s="319">
        <v>2</v>
      </c>
      <c r="N896" s="319">
        <v>1</v>
      </c>
      <c r="O896" s="324">
        <v>2</v>
      </c>
      <c r="P896" s="239">
        <v>421</v>
      </c>
      <c r="Q896" s="372" t="s">
        <v>183</v>
      </c>
      <c r="R896" s="449">
        <v>13</v>
      </c>
      <c r="S896" s="810">
        <v>300000</v>
      </c>
      <c r="T896" s="810">
        <v>0</v>
      </c>
      <c r="U896" s="967"/>
      <c r="V896" s="457"/>
      <c r="W896" s="967"/>
      <c r="X896" s="457"/>
      <c r="Y896" s="457"/>
    </row>
    <row r="897" spans="2:25" ht="15" hidden="1" customHeight="1" x14ac:dyDescent="0.25">
      <c r="B897" s="562" t="s">
        <v>105</v>
      </c>
      <c r="C897" s="563" t="s">
        <v>150</v>
      </c>
      <c r="D897" s="463"/>
      <c r="E897" s="97" t="s">
        <v>6</v>
      </c>
      <c r="F897" s="460"/>
      <c r="G897" s="460"/>
      <c r="H897" s="99" t="s">
        <v>107</v>
      </c>
      <c r="I897" s="460" t="s">
        <v>152</v>
      </c>
      <c r="J897" s="365" t="s">
        <v>49</v>
      </c>
      <c r="K897" s="366" t="s">
        <v>246</v>
      </c>
      <c r="L897" s="316">
        <v>4</v>
      </c>
      <c r="M897" s="164">
        <v>2</v>
      </c>
      <c r="N897" s="164">
        <v>2</v>
      </c>
      <c r="O897" s="336">
        <v>1</v>
      </c>
      <c r="P897" s="211">
        <v>422</v>
      </c>
      <c r="Q897" s="227" t="s">
        <v>67</v>
      </c>
      <c r="R897" s="449">
        <v>13</v>
      </c>
      <c r="S897" s="810">
        <v>250000</v>
      </c>
      <c r="T897" s="810">
        <v>89583</v>
      </c>
      <c r="U897" s="967"/>
      <c r="V897" s="457">
        <v>150000</v>
      </c>
      <c r="W897" s="967"/>
      <c r="X897" s="457"/>
      <c r="Y897" s="457"/>
    </row>
    <row r="898" spans="2:25" ht="15" hidden="1" customHeight="1" x14ac:dyDescent="0.25">
      <c r="B898" s="562" t="s">
        <v>105</v>
      </c>
      <c r="C898" s="563" t="s">
        <v>150</v>
      </c>
      <c r="D898" s="463"/>
      <c r="E898" s="97" t="s">
        <v>6</v>
      </c>
      <c r="F898" s="460"/>
      <c r="G898" s="460"/>
      <c r="H898" s="99" t="s">
        <v>107</v>
      </c>
      <c r="I898" s="460" t="s">
        <v>152</v>
      </c>
      <c r="J898" s="365" t="s">
        <v>49</v>
      </c>
      <c r="K898" s="366" t="s">
        <v>246</v>
      </c>
      <c r="L898" s="316">
        <v>4</v>
      </c>
      <c r="M898" s="164">
        <v>5</v>
      </c>
      <c r="N898" s="164">
        <v>1</v>
      </c>
      <c r="O898" s="336">
        <v>1</v>
      </c>
      <c r="P898" s="211">
        <v>451</v>
      </c>
      <c r="Q898" s="227" t="s">
        <v>238</v>
      </c>
      <c r="R898" s="449">
        <v>13</v>
      </c>
      <c r="S898" s="810"/>
      <c r="T898" s="810"/>
      <c r="U898" s="967"/>
      <c r="V898" s="457">
        <v>1500000</v>
      </c>
      <c r="W898" s="967"/>
      <c r="X898" s="457"/>
      <c r="Y898" s="457"/>
    </row>
    <row r="899" spans="2:25" ht="15" hidden="1" customHeight="1" x14ac:dyDescent="0.25">
      <c r="B899" s="562" t="s">
        <v>105</v>
      </c>
      <c r="C899" s="563" t="s">
        <v>150</v>
      </c>
      <c r="D899" s="463"/>
      <c r="E899" s="97" t="s">
        <v>6</v>
      </c>
      <c r="F899" s="460"/>
      <c r="G899" s="460"/>
      <c r="H899" s="99" t="s">
        <v>107</v>
      </c>
      <c r="I899" s="460" t="s">
        <v>152</v>
      </c>
      <c r="J899" s="365" t="s">
        <v>49</v>
      </c>
      <c r="K899" s="366" t="s">
        <v>246</v>
      </c>
      <c r="L899" s="397">
        <v>4</v>
      </c>
      <c r="M899" s="319">
        <v>2</v>
      </c>
      <c r="N899" s="319">
        <v>2</v>
      </c>
      <c r="O899" s="324">
        <v>5</v>
      </c>
      <c r="P899" s="215">
        <v>422</v>
      </c>
      <c r="Q899" s="749" t="s">
        <v>184</v>
      </c>
      <c r="R899" s="449">
        <v>13</v>
      </c>
      <c r="S899" s="810"/>
      <c r="T899" s="810"/>
      <c r="U899" s="967"/>
      <c r="V899" s="457">
        <v>100000</v>
      </c>
      <c r="W899" s="967"/>
      <c r="X899" s="457"/>
      <c r="Y899" s="457"/>
    </row>
    <row r="900" spans="2:25" ht="51" hidden="1" customHeight="1" x14ac:dyDescent="0.25">
      <c r="B900" s="562" t="s">
        <v>105</v>
      </c>
      <c r="C900" s="614" t="s">
        <v>150</v>
      </c>
      <c r="D900" s="615"/>
      <c r="E900" s="97" t="s">
        <v>6</v>
      </c>
      <c r="F900" s="97" t="s">
        <v>7</v>
      </c>
      <c r="G900" s="97" t="s">
        <v>8</v>
      </c>
      <c r="H900" s="99" t="s">
        <v>107</v>
      </c>
      <c r="I900" s="560" t="s">
        <v>152</v>
      </c>
      <c r="J900" s="388" t="s">
        <v>49</v>
      </c>
      <c r="K900" s="294" t="s">
        <v>246</v>
      </c>
      <c r="L900" s="283"/>
      <c r="M900" s="284"/>
      <c r="N900" s="284"/>
      <c r="O900" s="284"/>
      <c r="P900" s="297"/>
      <c r="Q900" s="286" t="s">
        <v>237</v>
      </c>
      <c r="R900" s="452">
        <v>83</v>
      </c>
      <c r="S900" s="468">
        <f t="shared" ref="S900:Y900" si="211">SUM(S901:S916)</f>
        <v>12500000</v>
      </c>
      <c r="T900" s="468">
        <f t="shared" si="211"/>
        <v>4120779</v>
      </c>
      <c r="U900" s="1057">
        <f t="shared" si="211"/>
        <v>0</v>
      </c>
      <c r="V900" s="468">
        <f t="shared" si="211"/>
        <v>7500000</v>
      </c>
      <c r="W900" s="1057">
        <f t="shared" si="211"/>
        <v>0</v>
      </c>
      <c r="X900" s="468">
        <f t="shared" si="211"/>
        <v>0</v>
      </c>
      <c r="Y900" s="468">
        <f t="shared" si="211"/>
        <v>0</v>
      </c>
    </row>
    <row r="901" spans="2:25" ht="15" hidden="1" customHeight="1" x14ac:dyDescent="0.25">
      <c r="B901" s="562" t="s">
        <v>105</v>
      </c>
      <c r="C901" s="563" t="s">
        <v>150</v>
      </c>
      <c r="D901" s="463"/>
      <c r="E901" s="97" t="s">
        <v>6</v>
      </c>
      <c r="F901" s="460"/>
      <c r="G901" s="460"/>
      <c r="H901" s="99" t="s">
        <v>107</v>
      </c>
      <c r="I901" s="460" t="s">
        <v>152</v>
      </c>
      <c r="J901" s="311" t="s">
        <v>49</v>
      </c>
      <c r="K901" s="331" t="s">
        <v>246</v>
      </c>
      <c r="L901" s="313">
        <v>3</v>
      </c>
      <c r="M901" s="314">
        <v>2</v>
      </c>
      <c r="N901" s="314">
        <v>1</v>
      </c>
      <c r="O901" s="314">
        <v>1</v>
      </c>
      <c r="P901" s="211">
        <v>321</v>
      </c>
      <c r="Q901" s="380" t="s">
        <v>160</v>
      </c>
      <c r="R901" s="450">
        <v>83</v>
      </c>
      <c r="S901" s="810">
        <v>60000</v>
      </c>
      <c r="T901" s="810">
        <v>42721</v>
      </c>
      <c r="U901" s="967"/>
      <c r="V901" s="457">
        <v>50000</v>
      </c>
      <c r="W901" s="967"/>
      <c r="X901" s="457"/>
      <c r="Y901" s="457"/>
    </row>
    <row r="902" spans="2:25" ht="15" hidden="1" customHeight="1" x14ac:dyDescent="0.25">
      <c r="B902" s="562" t="s">
        <v>105</v>
      </c>
      <c r="C902" s="563" t="s">
        <v>150</v>
      </c>
      <c r="D902" s="463"/>
      <c r="E902" s="97" t="s">
        <v>6</v>
      </c>
      <c r="F902" s="460"/>
      <c r="G902" s="460"/>
      <c r="H902" s="99" t="s">
        <v>107</v>
      </c>
      <c r="I902" s="460" t="s">
        <v>152</v>
      </c>
      <c r="J902" s="311" t="s">
        <v>49</v>
      </c>
      <c r="K902" s="331" t="s">
        <v>246</v>
      </c>
      <c r="L902" s="313">
        <v>3</v>
      </c>
      <c r="M902" s="314">
        <v>2</v>
      </c>
      <c r="N902" s="314">
        <v>1</v>
      </c>
      <c r="O902" s="314">
        <v>3</v>
      </c>
      <c r="P902" s="211">
        <v>321</v>
      </c>
      <c r="Q902" s="380" t="s">
        <v>19</v>
      </c>
      <c r="R902" s="450">
        <v>83</v>
      </c>
      <c r="S902" s="810">
        <v>100000</v>
      </c>
      <c r="T902" s="810">
        <v>6776</v>
      </c>
      <c r="U902" s="967"/>
      <c r="V902" s="457">
        <v>350000</v>
      </c>
      <c r="W902" s="967"/>
      <c r="X902" s="457"/>
      <c r="Y902" s="457"/>
    </row>
    <row r="903" spans="2:25" ht="15" hidden="1" customHeight="1" x14ac:dyDescent="0.25">
      <c r="B903" s="562" t="s">
        <v>105</v>
      </c>
      <c r="C903" s="563" t="s">
        <v>150</v>
      </c>
      <c r="D903" s="463"/>
      <c r="E903" s="97" t="s">
        <v>6</v>
      </c>
      <c r="F903" s="460"/>
      <c r="G903" s="460"/>
      <c r="H903" s="99" t="s">
        <v>107</v>
      </c>
      <c r="I903" s="460" t="s">
        <v>152</v>
      </c>
      <c r="J903" s="311" t="s">
        <v>49</v>
      </c>
      <c r="K903" s="331" t="s">
        <v>246</v>
      </c>
      <c r="L903" s="313">
        <v>3</v>
      </c>
      <c r="M903" s="314">
        <v>2</v>
      </c>
      <c r="N903" s="314">
        <v>2</v>
      </c>
      <c r="O903" s="314">
        <v>1</v>
      </c>
      <c r="P903" s="211">
        <v>322</v>
      </c>
      <c r="Q903" s="387" t="s">
        <v>20</v>
      </c>
      <c r="R903" s="450">
        <v>83</v>
      </c>
      <c r="S903" s="810">
        <v>20000</v>
      </c>
      <c r="T903" s="810">
        <v>0</v>
      </c>
      <c r="U903" s="967"/>
      <c r="V903" s="457">
        <v>30000</v>
      </c>
      <c r="W903" s="967"/>
      <c r="X903" s="457"/>
      <c r="Y903" s="457"/>
    </row>
    <row r="904" spans="2:25" ht="15" hidden="1" customHeight="1" x14ac:dyDescent="0.25">
      <c r="B904" s="562" t="s">
        <v>105</v>
      </c>
      <c r="C904" s="563" t="s">
        <v>150</v>
      </c>
      <c r="D904" s="463"/>
      <c r="E904" s="97" t="s">
        <v>6</v>
      </c>
      <c r="F904" s="460"/>
      <c r="G904" s="460"/>
      <c r="H904" s="99" t="s">
        <v>107</v>
      </c>
      <c r="I904" s="460" t="s">
        <v>152</v>
      </c>
      <c r="J904" s="311" t="s">
        <v>49</v>
      </c>
      <c r="K904" s="331" t="s">
        <v>246</v>
      </c>
      <c r="L904" s="313">
        <v>3</v>
      </c>
      <c r="M904" s="314">
        <v>2</v>
      </c>
      <c r="N904" s="314">
        <v>3</v>
      </c>
      <c r="O904" s="314">
        <v>1</v>
      </c>
      <c r="P904" s="211">
        <v>323</v>
      </c>
      <c r="Q904" s="344" t="s">
        <v>161</v>
      </c>
      <c r="R904" s="450">
        <v>83</v>
      </c>
      <c r="S904" s="810">
        <v>20000</v>
      </c>
      <c r="T904" s="810">
        <v>34462</v>
      </c>
      <c r="U904" s="967"/>
      <c r="V904" s="457">
        <v>20000</v>
      </c>
      <c r="W904" s="967"/>
      <c r="X904" s="457"/>
      <c r="Y904" s="457"/>
    </row>
    <row r="905" spans="2:25" ht="15" hidden="1" customHeight="1" x14ac:dyDescent="0.25">
      <c r="B905" s="562" t="s">
        <v>105</v>
      </c>
      <c r="C905" s="563" t="s">
        <v>150</v>
      </c>
      <c r="D905" s="463"/>
      <c r="E905" s="97" t="s">
        <v>6</v>
      </c>
      <c r="F905" s="460"/>
      <c r="G905" s="460"/>
      <c r="H905" s="99" t="s">
        <v>107</v>
      </c>
      <c r="I905" s="460" t="s">
        <v>152</v>
      </c>
      <c r="J905" s="311" t="s">
        <v>49</v>
      </c>
      <c r="K905" s="331" t="s">
        <v>246</v>
      </c>
      <c r="L905" s="313">
        <v>3</v>
      </c>
      <c r="M905" s="314">
        <v>2</v>
      </c>
      <c r="N905" s="314">
        <v>3</v>
      </c>
      <c r="O905" s="314">
        <v>2</v>
      </c>
      <c r="P905" s="211">
        <v>323</v>
      </c>
      <c r="Q905" s="344" t="s">
        <v>77</v>
      </c>
      <c r="R905" s="450">
        <v>83</v>
      </c>
      <c r="S905" s="810">
        <v>40000</v>
      </c>
      <c r="T905" s="810">
        <v>33191</v>
      </c>
      <c r="U905" s="967"/>
      <c r="V905" s="457">
        <v>20000</v>
      </c>
      <c r="W905" s="967"/>
      <c r="X905" s="457"/>
      <c r="Y905" s="457"/>
    </row>
    <row r="906" spans="2:25" ht="15" hidden="1" customHeight="1" x14ac:dyDescent="0.25">
      <c r="B906" s="562" t="s">
        <v>105</v>
      </c>
      <c r="C906" s="563" t="s">
        <v>150</v>
      </c>
      <c r="D906" s="463"/>
      <c r="E906" s="97" t="s">
        <v>6</v>
      </c>
      <c r="F906" s="460"/>
      <c r="G906" s="460"/>
      <c r="H906" s="99" t="s">
        <v>107</v>
      </c>
      <c r="I906" s="460" t="s">
        <v>152</v>
      </c>
      <c r="J906" s="311" t="s">
        <v>49</v>
      </c>
      <c r="K906" s="331" t="s">
        <v>246</v>
      </c>
      <c r="L906" s="314">
        <v>3</v>
      </c>
      <c r="M906" s="314">
        <v>2</v>
      </c>
      <c r="N906" s="314">
        <v>3</v>
      </c>
      <c r="O906" s="314">
        <v>3</v>
      </c>
      <c r="P906" s="211">
        <v>323</v>
      </c>
      <c r="Q906" s="380" t="s">
        <v>26</v>
      </c>
      <c r="R906" s="450">
        <v>83</v>
      </c>
      <c r="S906" s="810">
        <v>20000</v>
      </c>
      <c r="T906" s="810">
        <v>13297</v>
      </c>
      <c r="U906" s="967"/>
      <c r="V906" s="457">
        <v>400000</v>
      </c>
      <c r="W906" s="967"/>
      <c r="X906" s="457"/>
      <c r="Y906" s="457"/>
    </row>
    <row r="907" spans="2:25" ht="15" hidden="1" customHeight="1" x14ac:dyDescent="0.25">
      <c r="B907" s="562" t="s">
        <v>105</v>
      </c>
      <c r="C907" s="563" t="s">
        <v>150</v>
      </c>
      <c r="D907" s="463"/>
      <c r="E907" s="97" t="s">
        <v>6</v>
      </c>
      <c r="F907" s="460"/>
      <c r="G907" s="460"/>
      <c r="H907" s="99" t="s">
        <v>107</v>
      </c>
      <c r="I907" s="460" t="s">
        <v>152</v>
      </c>
      <c r="J907" s="311" t="s">
        <v>49</v>
      </c>
      <c r="K907" s="331" t="s">
        <v>246</v>
      </c>
      <c r="L907" s="313">
        <v>3</v>
      </c>
      <c r="M907" s="314">
        <v>2</v>
      </c>
      <c r="N907" s="314">
        <v>3</v>
      </c>
      <c r="O907" s="314">
        <v>7</v>
      </c>
      <c r="P907" s="211">
        <v>323</v>
      </c>
      <c r="Q907" s="223" t="s">
        <v>30</v>
      </c>
      <c r="R907" s="450">
        <v>83</v>
      </c>
      <c r="S907" s="810">
        <v>3700000</v>
      </c>
      <c r="T907" s="810">
        <v>2309287</v>
      </c>
      <c r="U907" s="967"/>
      <c r="V907" s="457">
        <v>2400000</v>
      </c>
      <c r="W907" s="967"/>
      <c r="X907" s="457"/>
      <c r="Y907" s="457"/>
    </row>
    <row r="908" spans="2:25" ht="15" hidden="1" customHeight="1" x14ac:dyDescent="0.25">
      <c r="B908" s="562" t="s">
        <v>105</v>
      </c>
      <c r="C908" s="563" t="s">
        <v>150</v>
      </c>
      <c r="D908" s="463"/>
      <c r="E908" s="97" t="s">
        <v>6</v>
      </c>
      <c r="F908" s="460"/>
      <c r="G908" s="460"/>
      <c r="H908" s="99" t="s">
        <v>107</v>
      </c>
      <c r="I908" s="460" t="s">
        <v>152</v>
      </c>
      <c r="J908" s="311" t="s">
        <v>49</v>
      </c>
      <c r="K908" s="331" t="s">
        <v>246</v>
      </c>
      <c r="L908" s="313">
        <v>3</v>
      </c>
      <c r="M908" s="314">
        <v>2</v>
      </c>
      <c r="N908" s="314">
        <v>3</v>
      </c>
      <c r="O908" s="314">
        <v>8</v>
      </c>
      <c r="P908" s="211">
        <v>323</v>
      </c>
      <c r="Q908" s="372" t="s">
        <v>38</v>
      </c>
      <c r="R908" s="450">
        <v>83</v>
      </c>
      <c r="S908" s="810">
        <v>3100000</v>
      </c>
      <c r="T908" s="810">
        <v>1024103</v>
      </c>
      <c r="U908" s="967"/>
      <c r="V908" s="457">
        <v>1200000</v>
      </c>
      <c r="W908" s="967"/>
      <c r="X908" s="457"/>
      <c r="Y908" s="457"/>
    </row>
    <row r="909" spans="2:25" ht="15" hidden="1" customHeight="1" x14ac:dyDescent="0.25">
      <c r="B909" s="562" t="s">
        <v>105</v>
      </c>
      <c r="C909" s="563" t="s">
        <v>150</v>
      </c>
      <c r="D909" s="463"/>
      <c r="E909" s="97" t="s">
        <v>6</v>
      </c>
      <c r="F909" s="460"/>
      <c r="G909" s="460"/>
      <c r="H909" s="99" t="s">
        <v>107</v>
      </c>
      <c r="I909" s="460" t="s">
        <v>152</v>
      </c>
      <c r="J909" s="311" t="s">
        <v>49</v>
      </c>
      <c r="K909" s="331" t="s">
        <v>246</v>
      </c>
      <c r="L909" s="313">
        <v>3</v>
      </c>
      <c r="M909" s="314">
        <v>2</v>
      </c>
      <c r="N909" s="314">
        <v>3</v>
      </c>
      <c r="O909" s="314">
        <v>9</v>
      </c>
      <c r="P909" s="211">
        <v>323</v>
      </c>
      <c r="Q909" s="380" t="s">
        <v>45</v>
      </c>
      <c r="R909" s="450">
        <v>83</v>
      </c>
      <c r="S909" s="810"/>
      <c r="T909" s="810"/>
      <c r="U909" s="967"/>
      <c r="V909" s="457"/>
      <c r="W909" s="967"/>
      <c r="X909" s="457"/>
      <c r="Y909" s="457"/>
    </row>
    <row r="910" spans="2:25" ht="15" hidden="1" customHeight="1" x14ac:dyDescent="0.25">
      <c r="B910" s="562" t="s">
        <v>105</v>
      </c>
      <c r="C910" s="563" t="s">
        <v>150</v>
      </c>
      <c r="D910" s="463"/>
      <c r="E910" s="97" t="s">
        <v>6</v>
      </c>
      <c r="F910" s="460"/>
      <c r="G910" s="460"/>
      <c r="H910" s="99" t="s">
        <v>107</v>
      </c>
      <c r="I910" s="460" t="s">
        <v>152</v>
      </c>
      <c r="J910" s="311" t="s">
        <v>49</v>
      </c>
      <c r="K910" s="331" t="s">
        <v>246</v>
      </c>
      <c r="L910" s="316">
        <v>3</v>
      </c>
      <c r="M910" s="164">
        <v>2</v>
      </c>
      <c r="N910" s="164">
        <v>9</v>
      </c>
      <c r="O910" s="336">
        <v>3</v>
      </c>
      <c r="P910" s="211">
        <v>329</v>
      </c>
      <c r="Q910" s="368" t="s">
        <v>32</v>
      </c>
      <c r="R910" s="450">
        <v>83</v>
      </c>
      <c r="S910" s="810"/>
      <c r="T910" s="810"/>
      <c r="U910" s="967"/>
      <c r="V910" s="457"/>
      <c r="W910" s="967"/>
      <c r="X910" s="457"/>
      <c r="Y910" s="457"/>
    </row>
    <row r="911" spans="2:25" ht="15" hidden="1" customHeight="1" x14ac:dyDescent="0.25">
      <c r="B911" s="562" t="s">
        <v>105</v>
      </c>
      <c r="C911" s="563" t="s">
        <v>150</v>
      </c>
      <c r="D911" s="463"/>
      <c r="E911" s="97" t="s">
        <v>6</v>
      </c>
      <c r="F911" s="460"/>
      <c r="G911" s="460"/>
      <c r="H911" s="99" t="s">
        <v>107</v>
      </c>
      <c r="I911" s="460" t="s">
        <v>152</v>
      </c>
      <c r="J911" s="311" t="s">
        <v>49</v>
      </c>
      <c r="K911" s="331" t="s">
        <v>246</v>
      </c>
      <c r="L911" s="316">
        <v>3</v>
      </c>
      <c r="M911" s="164">
        <v>2</v>
      </c>
      <c r="N911" s="164">
        <v>9</v>
      </c>
      <c r="O911" s="336">
        <v>9</v>
      </c>
      <c r="P911" s="211">
        <v>329</v>
      </c>
      <c r="Q911" s="368" t="s">
        <v>84</v>
      </c>
      <c r="R911" s="450">
        <v>83</v>
      </c>
      <c r="S911" s="810">
        <v>40000</v>
      </c>
      <c r="T911" s="810">
        <v>0</v>
      </c>
      <c r="U911" s="967"/>
      <c r="V911" s="457">
        <v>20000</v>
      </c>
      <c r="W911" s="967"/>
      <c r="X911" s="457"/>
      <c r="Y911" s="457"/>
    </row>
    <row r="912" spans="2:25" ht="15" hidden="1" customHeight="1" x14ac:dyDescent="0.25">
      <c r="B912" s="562" t="s">
        <v>105</v>
      </c>
      <c r="C912" s="563" t="s">
        <v>150</v>
      </c>
      <c r="D912" s="463"/>
      <c r="E912" s="97" t="s">
        <v>6</v>
      </c>
      <c r="F912" s="460"/>
      <c r="G912" s="460"/>
      <c r="H912" s="99" t="s">
        <v>107</v>
      </c>
      <c r="I912" s="460" t="s">
        <v>152</v>
      </c>
      <c r="J912" s="311" t="s">
        <v>49</v>
      </c>
      <c r="K912" s="331" t="s">
        <v>246</v>
      </c>
      <c r="L912" s="316">
        <v>4</v>
      </c>
      <c r="M912" s="164">
        <v>1</v>
      </c>
      <c r="N912" s="164">
        <v>2</v>
      </c>
      <c r="O912" s="336">
        <v>3</v>
      </c>
      <c r="P912" s="211">
        <v>412</v>
      </c>
      <c r="Q912" s="368" t="s">
        <v>53</v>
      </c>
      <c r="R912" s="450">
        <v>83</v>
      </c>
      <c r="S912" s="810">
        <v>1000000</v>
      </c>
      <c r="T912" s="810">
        <v>0</v>
      </c>
      <c r="U912" s="967"/>
      <c r="V912" s="457">
        <v>10000</v>
      </c>
      <c r="W912" s="967"/>
      <c r="X912" s="457"/>
      <c r="Y912" s="457"/>
    </row>
    <row r="913" spans="2:25" ht="15" hidden="1" customHeight="1" x14ac:dyDescent="0.25">
      <c r="B913" s="562" t="s">
        <v>105</v>
      </c>
      <c r="C913" s="563" t="s">
        <v>150</v>
      </c>
      <c r="D913" s="463"/>
      <c r="E913" s="97" t="s">
        <v>6</v>
      </c>
      <c r="F913" s="460"/>
      <c r="G913" s="460"/>
      <c r="H913" s="99" t="s">
        <v>107</v>
      </c>
      <c r="I913" s="460" t="s">
        <v>152</v>
      </c>
      <c r="J913" s="311" t="s">
        <v>49</v>
      </c>
      <c r="K913" s="331" t="s">
        <v>246</v>
      </c>
      <c r="L913" s="316">
        <v>4</v>
      </c>
      <c r="M913" s="164">
        <v>2</v>
      </c>
      <c r="N913" s="164">
        <v>1</v>
      </c>
      <c r="O913" s="336">
        <v>2</v>
      </c>
      <c r="P913" s="211">
        <v>421</v>
      </c>
      <c r="Q913" s="368" t="s">
        <v>183</v>
      </c>
      <c r="R913" s="450">
        <v>83</v>
      </c>
      <c r="S913" s="810">
        <v>2400000</v>
      </c>
      <c r="T913" s="810">
        <v>0</v>
      </c>
      <c r="U913" s="967"/>
      <c r="V913" s="457"/>
      <c r="W913" s="967"/>
      <c r="X913" s="457"/>
      <c r="Y913" s="457"/>
    </row>
    <row r="914" spans="2:25" ht="15" hidden="1" customHeight="1" x14ac:dyDescent="0.25">
      <c r="B914" s="562" t="s">
        <v>105</v>
      </c>
      <c r="C914" s="563" t="s">
        <v>150</v>
      </c>
      <c r="D914" s="463"/>
      <c r="E914" s="97" t="s">
        <v>6</v>
      </c>
      <c r="F914" s="460"/>
      <c r="G914" s="460"/>
      <c r="H914" s="99" t="s">
        <v>107</v>
      </c>
      <c r="I914" s="460" t="s">
        <v>152</v>
      </c>
      <c r="J914" s="311" t="s">
        <v>49</v>
      </c>
      <c r="K914" s="331" t="s">
        <v>246</v>
      </c>
      <c r="L914" s="316">
        <v>4</v>
      </c>
      <c r="M914" s="164">
        <v>2</v>
      </c>
      <c r="N914" s="164">
        <v>2</v>
      </c>
      <c r="O914" s="336">
        <v>1</v>
      </c>
      <c r="P914" s="211">
        <v>422</v>
      </c>
      <c r="Q914" s="227" t="s">
        <v>67</v>
      </c>
      <c r="R914" s="450">
        <v>83</v>
      </c>
      <c r="S914" s="810">
        <v>2000000</v>
      </c>
      <c r="T914" s="810">
        <v>656942</v>
      </c>
      <c r="U914" s="967"/>
      <c r="V914" s="457">
        <v>300000</v>
      </c>
      <c r="W914" s="967"/>
      <c r="X914" s="457"/>
      <c r="Y914" s="457"/>
    </row>
    <row r="915" spans="2:25" ht="15" hidden="1" customHeight="1" x14ac:dyDescent="0.25">
      <c r="B915" s="562" t="s">
        <v>105</v>
      </c>
      <c r="C915" s="563" t="s">
        <v>150</v>
      </c>
      <c r="D915" s="463"/>
      <c r="E915" s="97" t="s">
        <v>6</v>
      </c>
      <c r="F915" s="460"/>
      <c r="G915" s="460"/>
      <c r="H915" s="99" t="s">
        <v>107</v>
      </c>
      <c r="I915" s="460" t="s">
        <v>152</v>
      </c>
      <c r="J915" s="311" t="s">
        <v>49</v>
      </c>
      <c r="K915" s="331" t="s">
        <v>246</v>
      </c>
      <c r="L915" s="316">
        <v>4</v>
      </c>
      <c r="M915" s="164">
        <v>5</v>
      </c>
      <c r="N915" s="164">
        <v>1</v>
      </c>
      <c r="O915" s="336">
        <v>1</v>
      </c>
      <c r="P915" s="211">
        <v>451</v>
      </c>
      <c r="Q915" s="227" t="s">
        <v>238</v>
      </c>
      <c r="R915" s="450">
        <v>83</v>
      </c>
      <c r="S915" s="810"/>
      <c r="T915" s="810"/>
      <c r="U915" s="967"/>
      <c r="V915" s="457">
        <v>2500000</v>
      </c>
      <c r="W915" s="967"/>
      <c r="X915" s="457"/>
      <c r="Y915" s="457"/>
    </row>
    <row r="916" spans="2:25" ht="15" hidden="1" customHeight="1" x14ac:dyDescent="0.25">
      <c r="B916" s="562" t="s">
        <v>105</v>
      </c>
      <c r="C916" s="563" t="s">
        <v>150</v>
      </c>
      <c r="D916" s="463"/>
      <c r="E916" s="97" t="s">
        <v>6</v>
      </c>
      <c r="F916" s="460"/>
      <c r="G916" s="460"/>
      <c r="H916" s="99" t="s">
        <v>107</v>
      </c>
      <c r="I916" s="460" t="s">
        <v>152</v>
      </c>
      <c r="J916" s="365" t="s">
        <v>49</v>
      </c>
      <c r="K916" s="366" t="s">
        <v>246</v>
      </c>
      <c r="L916" s="397">
        <v>4</v>
      </c>
      <c r="M916" s="319">
        <v>2</v>
      </c>
      <c r="N916" s="319">
        <v>2</v>
      </c>
      <c r="O916" s="324">
        <v>5</v>
      </c>
      <c r="P916" s="215">
        <v>422</v>
      </c>
      <c r="Q916" s="749" t="s">
        <v>184</v>
      </c>
      <c r="R916" s="450">
        <v>83</v>
      </c>
      <c r="S916" s="810"/>
      <c r="T916" s="810"/>
      <c r="U916" s="967"/>
      <c r="V916" s="457">
        <v>200000</v>
      </c>
      <c r="W916" s="967"/>
      <c r="X916" s="457"/>
      <c r="Y916" s="457"/>
    </row>
    <row r="917" spans="2:25" ht="38.25" hidden="1" customHeight="1" x14ac:dyDescent="0.25">
      <c r="B917" s="562" t="s">
        <v>105</v>
      </c>
      <c r="C917" s="614" t="s">
        <v>150</v>
      </c>
      <c r="D917" s="615"/>
      <c r="E917" s="97" t="s">
        <v>6</v>
      </c>
      <c r="F917" s="97" t="s">
        <v>7</v>
      </c>
      <c r="G917" s="97" t="s">
        <v>8</v>
      </c>
      <c r="H917" s="99" t="s">
        <v>107</v>
      </c>
      <c r="I917" s="560" t="s">
        <v>152</v>
      </c>
      <c r="J917" s="388" t="s">
        <v>10</v>
      </c>
      <c r="K917" s="294" t="s">
        <v>247</v>
      </c>
      <c r="L917" s="295"/>
      <c r="M917" s="296"/>
      <c r="N917" s="296"/>
      <c r="O917" s="296"/>
      <c r="P917" s="297"/>
      <c r="Q917" s="616" t="s">
        <v>239</v>
      </c>
      <c r="R917" s="621">
        <v>43</v>
      </c>
      <c r="S917" s="236">
        <f>SUM(S918:S925)</f>
        <v>1000000</v>
      </c>
      <c r="T917" s="236">
        <f t="shared" ref="T917:Y917" si="212">SUM(T918:T925)</f>
        <v>0</v>
      </c>
      <c r="U917" s="1056">
        <f t="shared" si="212"/>
        <v>500000</v>
      </c>
      <c r="V917" s="236">
        <f t="shared" si="212"/>
        <v>500000</v>
      </c>
      <c r="W917" s="1056">
        <f t="shared" si="212"/>
        <v>500000</v>
      </c>
      <c r="X917" s="236">
        <f t="shared" si="212"/>
        <v>100000</v>
      </c>
      <c r="Y917" s="236">
        <f t="shared" si="212"/>
        <v>100000</v>
      </c>
    </row>
    <row r="918" spans="2:25" ht="15" hidden="1" customHeight="1" x14ac:dyDescent="0.25">
      <c r="B918" s="562" t="s">
        <v>105</v>
      </c>
      <c r="C918" s="563" t="s">
        <v>150</v>
      </c>
      <c r="D918" s="463"/>
      <c r="E918" s="97" t="s">
        <v>6</v>
      </c>
      <c r="F918" s="460"/>
      <c r="G918" s="460"/>
      <c r="H918" s="99" t="s">
        <v>107</v>
      </c>
      <c r="I918" s="460" t="s">
        <v>152</v>
      </c>
      <c r="J918" s="311" t="s">
        <v>10</v>
      </c>
      <c r="K918" s="395" t="s">
        <v>247</v>
      </c>
      <c r="L918" s="313">
        <v>3</v>
      </c>
      <c r="M918" s="314">
        <v>1</v>
      </c>
      <c r="N918" s="314">
        <v>1</v>
      </c>
      <c r="O918" s="314">
        <v>1</v>
      </c>
      <c r="P918" s="211">
        <v>311</v>
      </c>
      <c r="Q918" s="380" t="s">
        <v>12</v>
      </c>
      <c r="R918" s="788">
        <v>43</v>
      </c>
      <c r="S918" s="810"/>
      <c r="T918" s="810"/>
      <c r="U918" s="967"/>
      <c r="V918" s="457"/>
      <c r="W918" s="967"/>
      <c r="X918" s="457"/>
      <c r="Y918" s="457"/>
    </row>
    <row r="919" spans="2:25" ht="15" hidden="1" customHeight="1" x14ac:dyDescent="0.25">
      <c r="B919" s="562" t="s">
        <v>105</v>
      </c>
      <c r="C919" s="563" t="s">
        <v>150</v>
      </c>
      <c r="D919" s="463"/>
      <c r="E919" s="97" t="s">
        <v>6</v>
      </c>
      <c r="F919" s="460"/>
      <c r="G919" s="460"/>
      <c r="H919" s="99" t="s">
        <v>107</v>
      </c>
      <c r="I919" s="460" t="s">
        <v>152</v>
      </c>
      <c r="J919" s="311" t="s">
        <v>10</v>
      </c>
      <c r="K919" s="395" t="s">
        <v>247</v>
      </c>
      <c r="L919" s="314">
        <v>3</v>
      </c>
      <c r="M919" s="314">
        <v>1</v>
      </c>
      <c r="N919" s="314">
        <v>2</v>
      </c>
      <c r="O919" s="314">
        <v>1</v>
      </c>
      <c r="P919" s="211">
        <v>312</v>
      </c>
      <c r="Q919" s="380" t="s">
        <v>14</v>
      </c>
      <c r="R919" s="788">
        <v>43</v>
      </c>
      <c r="S919" s="810"/>
      <c r="T919" s="810"/>
      <c r="U919" s="967"/>
      <c r="V919" s="457"/>
      <c r="W919" s="967"/>
      <c r="X919" s="457"/>
      <c r="Y919" s="457"/>
    </row>
    <row r="920" spans="2:25" ht="15" hidden="1" customHeight="1" x14ac:dyDescent="0.25">
      <c r="B920" s="562" t="s">
        <v>105</v>
      </c>
      <c r="C920" s="563" t="s">
        <v>150</v>
      </c>
      <c r="D920" s="463"/>
      <c r="E920" s="97" t="s">
        <v>6</v>
      </c>
      <c r="F920" s="460"/>
      <c r="G920" s="460"/>
      <c r="H920" s="99" t="s">
        <v>107</v>
      </c>
      <c r="I920" s="460" t="s">
        <v>152</v>
      </c>
      <c r="J920" s="311" t="s">
        <v>10</v>
      </c>
      <c r="K920" s="395" t="s">
        <v>247</v>
      </c>
      <c r="L920" s="314">
        <v>3</v>
      </c>
      <c r="M920" s="314">
        <v>1</v>
      </c>
      <c r="N920" s="314">
        <v>3</v>
      </c>
      <c r="O920" s="314">
        <v>2</v>
      </c>
      <c r="P920" s="211">
        <v>313</v>
      </c>
      <c r="Q920" s="218" t="s">
        <v>15</v>
      </c>
      <c r="R920" s="788">
        <v>43</v>
      </c>
      <c r="S920" s="810"/>
      <c r="T920" s="810"/>
      <c r="U920" s="967"/>
      <c r="V920" s="457"/>
      <c r="W920" s="967"/>
      <c r="X920" s="457"/>
      <c r="Y920" s="457"/>
    </row>
    <row r="921" spans="2:25" ht="25.5" hidden="1" customHeight="1" x14ac:dyDescent="0.25">
      <c r="B921" s="562" t="s">
        <v>105</v>
      </c>
      <c r="C921" s="563" t="s">
        <v>150</v>
      </c>
      <c r="D921" s="463"/>
      <c r="E921" s="97" t="s">
        <v>6</v>
      </c>
      <c r="F921" s="460"/>
      <c r="G921" s="460"/>
      <c r="H921" s="99" t="s">
        <v>107</v>
      </c>
      <c r="I921" s="460" t="s">
        <v>152</v>
      </c>
      <c r="J921" s="311" t="s">
        <v>10</v>
      </c>
      <c r="K921" s="395" t="s">
        <v>247</v>
      </c>
      <c r="L921" s="314">
        <v>3</v>
      </c>
      <c r="M921" s="314">
        <v>1</v>
      </c>
      <c r="N921" s="314">
        <v>3</v>
      </c>
      <c r="O921" s="314">
        <v>3</v>
      </c>
      <c r="P921" s="211">
        <v>313</v>
      </c>
      <c r="Q921" s="218" t="s">
        <v>16</v>
      </c>
      <c r="R921" s="788">
        <v>43</v>
      </c>
      <c r="S921" s="810"/>
      <c r="T921" s="810"/>
      <c r="U921" s="967"/>
      <c r="V921" s="457"/>
      <c r="W921" s="967"/>
      <c r="X921" s="457"/>
      <c r="Y921" s="457"/>
    </row>
    <row r="922" spans="2:25" ht="15" hidden="1" customHeight="1" x14ac:dyDescent="0.25">
      <c r="B922" s="562" t="s">
        <v>105</v>
      </c>
      <c r="C922" s="563" t="s">
        <v>150</v>
      </c>
      <c r="D922" s="463"/>
      <c r="E922" s="97" t="s">
        <v>6</v>
      </c>
      <c r="F922" s="460"/>
      <c r="G922" s="460"/>
      <c r="H922" s="99" t="s">
        <v>107</v>
      </c>
      <c r="I922" s="460" t="s">
        <v>152</v>
      </c>
      <c r="J922" s="311" t="s">
        <v>10</v>
      </c>
      <c r="K922" s="395" t="s">
        <v>247</v>
      </c>
      <c r="L922" s="314">
        <v>3</v>
      </c>
      <c r="M922" s="314">
        <v>2</v>
      </c>
      <c r="N922" s="314">
        <v>1</v>
      </c>
      <c r="O922" s="314">
        <v>2</v>
      </c>
      <c r="P922" s="211">
        <v>321</v>
      </c>
      <c r="Q922" s="219" t="s">
        <v>18</v>
      </c>
      <c r="R922" s="788">
        <v>43</v>
      </c>
      <c r="S922" s="810"/>
      <c r="T922" s="810"/>
      <c r="U922" s="967"/>
      <c r="V922" s="457"/>
      <c r="W922" s="967"/>
      <c r="X922" s="457"/>
      <c r="Y922" s="457"/>
    </row>
    <row r="923" spans="2:25" ht="15" hidden="1" customHeight="1" x14ac:dyDescent="0.25">
      <c r="B923" s="562" t="s">
        <v>105</v>
      </c>
      <c r="C923" s="563" t="s">
        <v>150</v>
      </c>
      <c r="D923" s="463"/>
      <c r="E923" s="97" t="s">
        <v>6</v>
      </c>
      <c r="F923" s="460"/>
      <c r="G923" s="460"/>
      <c r="H923" s="99" t="s">
        <v>107</v>
      </c>
      <c r="I923" s="460" t="s">
        <v>152</v>
      </c>
      <c r="J923" s="311" t="s">
        <v>10</v>
      </c>
      <c r="K923" s="395" t="s">
        <v>247</v>
      </c>
      <c r="L923" s="314">
        <v>3</v>
      </c>
      <c r="M923" s="314">
        <v>2</v>
      </c>
      <c r="N923" s="314">
        <v>3</v>
      </c>
      <c r="O923" s="314">
        <v>7</v>
      </c>
      <c r="P923" s="211">
        <v>323</v>
      </c>
      <c r="Q923" s="223" t="s">
        <v>30</v>
      </c>
      <c r="R923" s="788">
        <v>43</v>
      </c>
      <c r="S923" s="810">
        <v>1000000</v>
      </c>
      <c r="T923" s="810">
        <v>0</v>
      </c>
      <c r="U923" s="967">
        <v>500000</v>
      </c>
      <c r="V923" s="457">
        <v>500000</v>
      </c>
      <c r="W923" s="967">
        <v>500000</v>
      </c>
      <c r="X923" s="457">
        <v>100000</v>
      </c>
      <c r="Y923" s="457">
        <v>100000</v>
      </c>
    </row>
    <row r="924" spans="2:25" ht="15" hidden="1" customHeight="1" x14ac:dyDescent="0.25">
      <c r="B924" s="562" t="s">
        <v>105</v>
      </c>
      <c r="C924" s="563" t="s">
        <v>150</v>
      </c>
      <c r="D924" s="617"/>
      <c r="E924" s="97" t="s">
        <v>6</v>
      </c>
      <c r="F924" s="460"/>
      <c r="G924" s="460"/>
      <c r="H924" s="99" t="s">
        <v>107</v>
      </c>
      <c r="I924" s="460" t="s">
        <v>152</v>
      </c>
      <c r="J924" s="365" t="s">
        <v>10</v>
      </c>
      <c r="K924" s="366" t="s">
        <v>247</v>
      </c>
      <c r="L924" s="319">
        <v>4</v>
      </c>
      <c r="M924" s="319">
        <v>1</v>
      </c>
      <c r="N924" s="319">
        <v>2</v>
      </c>
      <c r="O924" s="319">
        <v>3</v>
      </c>
      <c r="P924" s="371">
        <v>412</v>
      </c>
      <c r="Q924" s="368" t="s">
        <v>53</v>
      </c>
      <c r="R924" s="788">
        <v>43</v>
      </c>
      <c r="S924" s="810"/>
      <c r="T924" s="810"/>
      <c r="U924" s="967"/>
      <c r="V924" s="457"/>
      <c r="W924" s="967"/>
      <c r="X924" s="457"/>
      <c r="Y924" s="457"/>
    </row>
    <row r="925" spans="2:25" ht="15" hidden="1" customHeight="1" x14ac:dyDescent="0.25">
      <c r="B925" s="562" t="s">
        <v>105</v>
      </c>
      <c r="C925" s="563" t="s">
        <v>150</v>
      </c>
      <c r="D925" s="617"/>
      <c r="E925" s="97" t="s">
        <v>6</v>
      </c>
      <c r="F925" s="460"/>
      <c r="G925" s="460"/>
      <c r="H925" s="99" t="s">
        <v>107</v>
      </c>
      <c r="I925" s="460" t="s">
        <v>152</v>
      </c>
      <c r="J925" s="365" t="s">
        <v>10</v>
      </c>
      <c r="K925" s="366" t="s">
        <v>247</v>
      </c>
      <c r="L925" s="319">
        <v>4</v>
      </c>
      <c r="M925" s="319">
        <v>2</v>
      </c>
      <c r="N925" s="319">
        <v>2</v>
      </c>
      <c r="O925" s="319">
        <v>1</v>
      </c>
      <c r="P925" s="211">
        <v>422</v>
      </c>
      <c r="Q925" s="227" t="s">
        <v>67</v>
      </c>
      <c r="R925" s="788">
        <v>43</v>
      </c>
      <c r="S925" s="810"/>
      <c r="T925" s="810"/>
      <c r="U925" s="967"/>
      <c r="V925" s="457"/>
      <c r="W925" s="967"/>
      <c r="X925" s="457"/>
      <c r="Y925" s="457"/>
    </row>
    <row r="926" spans="2:25" ht="38.25" hidden="1" customHeight="1" x14ac:dyDescent="0.25">
      <c r="B926" s="562" t="s">
        <v>105</v>
      </c>
      <c r="C926" s="614" t="s">
        <v>150</v>
      </c>
      <c r="D926" s="615"/>
      <c r="E926" s="97" t="s">
        <v>6</v>
      </c>
      <c r="F926" s="97" t="s">
        <v>7</v>
      </c>
      <c r="G926" s="97" t="s">
        <v>8</v>
      </c>
      <c r="H926" s="99" t="s">
        <v>107</v>
      </c>
      <c r="I926" s="460" t="s">
        <v>152</v>
      </c>
      <c r="J926" s="299" t="s">
        <v>10</v>
      </c>
      <c r="K926" s="390" t="s">
        <v>192</v>
      </c>
      <c r="L926" s="391"/>
      <c r="M926" s="392"/>
      <c r="N926" s="392"/>
      <c r="O926" s="392"/>
      <c r="P926" s="392"/>
      <c r="Q926" s="393" t="s">
        <v>193</v>
      </c>
      <c r="R926" s="621">
        <v>43</v>
      </c>
      <c r="S926" s="469">
        <f>SUM(S927:S929)</f>
        <v>20000000</v>
      </c>
      <c r="T926" s="469">
        <f t="shared" ref="T926:Y926" si="213">SUM(T927:T929)</f>
        <v>6824260</v>
      </c>
      <c r="U926" s="1058">
        <f t="shared" si="213"/>
        <v>20000000</v>
      </c>
      <c r="V926" s="469">
        <f t="shared" si="213"/>
        <v>13000000</v>
      </c>
      <c r="W926" s="1058">
        <f t="shared" si="213"/>
        <v>20000000</v>
      </c>
      <c r="X926" s="469">
        <f t="shared" si="213"/>
        <v>16000000</v>
      </c>
      <c r="Y926" s="469">
        <f t="shared" si="213"/>
        <v>11000000</v>
      </c>
    </row>
    <row r="927" spans="2:25" ht="15" hidden="1" customHeight="1" x14ac:dyDescent="0.25">
      <c r="B927" s="562" t="s">
        <v>105</v>
      </c>
      <c r="C927" s="563" t="s">
        <v>150</v>
      </c>
      <c r="D927" s="463"/>
      <c r="E927" s="97" t="s">
        <v>6</v>
      </c>
      <c r="F927" s="460"/>
      <c r="G927" s="460"/>
      <c r="H927" s="99" t="s">
        <v>107</v>
      </c>
      <c r="I927" s="460" t="s">
        <v>152</v>
      </c>
      <c r="J927" s="311" t="s">
        <v>10</v>
      </c>
      <c r="K927" s="395" t="s">
        <v>192</v>
      </c>
      <c r="L927" s="313">
        <v>3</v>
      </c>
      <c r="M927" s="314">
        <v>2</v>
      </c>
      <c r="N927" s="314">
        <v>3</v>
      </c>
      <c r="O927" s="314">
        <v>1</v>
      </c>
      <c r="P927" s="211">
        <v>313</v>
      </c>
      <c r="Q927" s="380" t="s">
        <v>161</v>
      </c>
      <c r="R927" s="788">
        <v>43</v>
      </c>
      <c r="S927" s="810">
        <v>9000000</v>
      </c>
      <c r="T927" s="810">
        <v>3587155</v>
      </c>
      <c r="U927" s="967">
        <v>9000000</v>
      </c>
      <c r="V927" s="457">
        <v>4000000</v>
      </c>
      <c r="W927" s="967">
        <v>9000000</v>
      </c>
      <c r="X927" s="457">
        <v>6000000</v>
      </c>
      <c r="Y927" s="457">
        <v>6000000</v>
      </c>
    </row>
    <row r="928" spans="2:25" ht="15" hidden="1" customHeight="1" x14ac:dyDescent="0.25">
      <c r="B928" s="562" t="s">
        <v>105</v>
      </c>
      <c r="C928" s="563" t="s">
        <v>150</v>
      </c>
      <c r="D928" s="463"/>
      <c r="E928" s="97" t="s">
        <v>6</v>
      </c>
      <c r="F928" s="460"/>
      <c r="G928" s="460"/>
      <c r="H928" s="99" t="s">
        <v>107</v>
      </c>
      <c r="I928" s="460" t="s">
        <v>152</v>
      </c>
      <c r="J928" s="311" t="s">
        <v>10</v>
      </c>
      <c r="K928" s="395" t="s">
        <v>192</v>
      </c>
      <c r="L928" s="314">
        <v>3</v>
      </c>
      <c r="M928" s="314">
        <v>2</v>
      </c>
      <c r="N928" s="314">
        <v>3</v>
      </c>
      <c r="O928" s="314">
        <v>2</v>
      </c>
      <c r="P928" s="211">
        <v>323</v>
      </c>
      <c r="Q928" s="380" t="s">
        <v>77</v>
      </c>
      <c r="R928" s="788">
        <v>43</v>
      </c>
      <c r="S928" s="810"/>
      <c r="T928" s="810"/>
      <c r="U928" s="967"/>
      <c r="V928" s="457"/>
      <c r="W928" s="967"/>
      <c r="X928" s="457"/>
      <c r="Y928" s="457"/>
    </row>
    <row r="929" spans="2:25" ht="15" hidden="1" customHeight="1" x14ac:dyDescent="0.25">
      <c r="B929" s="562" t="s">
        <v>105</v>
      </c>
      <c r="C929" s="563" t="s">
        <v>150</v>
      </c>
      <c r="D929" s="463"/>
      <c r="E929" s="97" t="s">
        <v>6</v>
      </c>
      <c r="F929" s="460"/>
      <c r="G929" s="460"/>
      <c r="H929" s="99" t="s">
        <v>107</v>
      </c>
      <c r="I929" s="460" t="s">
        <v>152</v>
      </c>
      <c r="J929" s="311" t="s">
        <v>10</v>
      </c>
      <c r="K929" s="395" t="s">
        <v>192</v>
      </c>
      <c r="L929" s="314">
        <v>3</v>
      </c>
      <c r="M929" s="314">
        <v>2</v>
      </c>
      <c r="N929" s="314">
        <v>3</v>
      </c>
      <c r="O929" s="314">
        <v>8</v>
      </c>
      <c r="P929" s="211">
        <v>323</v>
      </c>
      <c r="Q929" s="218" t="s">
        <v>38</v>
      </c>
      <c r="R929" s="788">
        <v>43</v>
      </c>
      <c r="S929" s="810">
        <v>11000000</v>
      </c>
      <c r="T929" s="810">
        <v>3237105</v>
      </c>
      <c r="U929" s="967">
        <v>11000000</v>
      </c>
      <c r="V929" s="457">
        <v>9000000</v>
      </c>
      <c r="W929" s="967">
        <v>11000000</v>
      </c>
      <c r="X929" s="457">
        <v>10000000</v>
      </c>
      <c r="Y929" s="457">
        <v>5000000</v>
      </c>
    </row>
    <row r="930" spans="2:25" ht="25.5" hidden="1" customHeight="1" x14ac:dyDescent="0.25">
      <c r="B930" s="562" t="s">
        <v>105</v>
      </c>
      <c r="C930" s="614" t="s">
        <v>150</v>
      </c>
      <c r="D930" s="615"/>
      <c r="E930" s="97" t="s">
        <v>6</v>
      </c>
      <c r="F930" s="97" t="s">
        <v>7</v>
      </c>
      <c r="G930" s="97" t="s">
        <v>8</v>
      </c>
      <c r="H930" s="99" t="s">
        <v>107</v>
      </c>
      <c r="I930" s="460" t="s">
        <v>152</v>
      </c>
      <c r="J930" s="299" t="s">
        <v>10</v>
      </c>
      <c r="K930" s="390" t="s">
        <v>158</v>
      </c>
      <c r="L930" s="391"/>
      <c r="M930" s="392"/>
      <c r="N930" s="392"/>
      <c r="O930" s="392"/>
      <c r="P930" s="392"/>
      <c r="Q930" s="393" t="s">
        <v>159</v>
      </c>
      <c r="R930" s="861">
        <v>31</v>
      </c>
      <c r="S930" s="469">
        <f t="shared" ref="S930:Y930" si="214">SUM(S931)</f>
        <v>0</v>
      </c>
      <c r="T930" s="469">
        <f t="shared" si="214"/>
        <v>236852</v>
      </c>
      <c r="U930" s="1058">
        <f t="shared" si="214"/>
        <v>0</v>
      </c>
      <c r="V930" s="469">
        <f t="shared" si="214"/>
        <v>0</v>
      </c>
      <c r="W930" s="1058">
        <f t="shared" si="214"/>
        <v>0</v>
      </c>
      <c r="X930" s="469">
        <f t="shared" si="214"/>
        <v>0</v>
      </c>
      <c r="Y930" s="469">
        <f t="shared" si="214"/>
        <v>0</v>
      </c>
    </row>
    <row r="931" spans="2:25" ht="15" hidden="1" customHeight="1" x14ac:dyDescent="0.25">
      <c r="B931" s="562" t="s">
        <v>105</v>
      </c>
      <c r="C931" s="563" t="s">
        <v>150</v>
      </c>
      <c r="D931" s="463"/>
      <c r="E931" s="97" t="s">
        <v>6</v>
      </c>
      <c r="F931" s="460"/>
      <c r="G931" s="460"/>
      <c r="H931" s="99" t="s">
        <v>107</v>
      </c>
      <c r="I931" s="460" t="s">
        <v>152</v>
      </c>
      <c r="J931" s="849" t="s">
        <v>10</v>
      </c>
      <c r="K931" s="860" t="s">
        <v>158</v>
      </c>
      <c r="L931" s="313">
        <v>3</v>
      </c>
      <c r="M931" s="314">
        <v>2</v>
      </c>
      <c r="N931" s="314">
        <v>1</v>
      </c>
      <c r="O931" s="314">
        <v>1</v>
      </c>
      <c r="P931" s="211">
        <v>321</v>
      </c>
      <c r="Q931" s="380" t="s">
        <v>160</v>
      </c>
      <c r="R931" s="867">
        <v>31</v>
      </c>
      <c r="S931" s="810"/>
      <c r="T931" s="457">
        <v>236852</v>
      </c>
      <c r="U931" s="967"/>
      <c r="V931" s="457"/>
      <c r="W931" s="967"/>
      <c r="X931" s="457"/>
      <c r="Y931" s="457"/>
    </row>
    <row r="932" spans="2:25" ht="38.25" hidden="1" customHeight="1" x14ac:dyDescent="0.25">
      <c r="B932" s="562" t="s">
        <v>105</v>
      </c>
      <c r="C932" s="563" t="s">
        <v>150</v>
      </c>
      <c r="D932" s="463"/>
      <c r="E932" s="97" t="s">
        <v>6</v>
      </c>
      <c r="F932" s="460" t="s">
        <v>7</v>
      </c>
      <c r="G932" s="460" t="s">
        <v>8</v>
      </c>
      <c r="H932" s="99" t="s">
        <v>107</v>
      </c>
      <c r="I932" s="460" t="s">
        <v>152</v>
      </c>
      <c r="J932" s="299" t="s">
        <v>146</v>
      </c>
      <c r="K932" s="390" t="s">
        <v>346</v>
      </c>
      <c r="L932" s="391"/>
      <c r="M932" s="392"/>
      <c r="N932" s="392"/>
      <c r="O932" s="392"/>
      <c r="P932" s="392"/>
      <c r="Q932" s="393" t="s">
        <v>344</v>
      </c>
      <c r="R932" s="139">
        <v>12</v>
      </c>
      <c r="S932" s="469">
        <f t="shared" ref="S932:Y932" si="215">SUM(S933:S934)</f>
        <v>364394</v>
      </c>
      <c r="T932" s="469">
        <f t="shared" si="215"/>
        <v>0</v>
      </c>
      <c r="U932" s="1058">
        <f t="shared" si="215"/>
        <v>997279</v>
      </c>
      <c r="V932" s="469">
        <f t="shared" si="215"/>
        <v>698095</v>
      </c>
      <c r="W932" s="1058">
        <f t="shared" si="215"/>
        <v>84375</v>
      </c>
      <c r="X932" s="469">
        <f t="shared" si="215"/>
        <v>84375</v>
      </c>
      <c r="Y932" s="469">
        <f t="shared" si="215"/>
        <v>121442</v>
      </c>
    </row>
    <row r="933" spans="2:25" ht="15" hidden="1" customHeight="1" x14ac:dyDescent="0.25">
      <c r="B933" s="562" t="s">
        <v>105</v>
      </c>
      <c r="C933" s="563" t="s">
        <v>150</v>
      </c>
      <c r="D933" s="463"/>
      <c r="E933" s="97" t="s">
        <v>6</v>
      </c>
      <c r="F933" s="460"/>
      <c r="G933" s="460"/>
      <c r="H933" s="99" t="s">
        <v>107</v>
      </c>
      <c r="I933" s="460" t="s">
        <v>152</v>
      </c>
      <c r="J933" s="894" t="s">
        <v>146</v>
      </c>
      <c r="K933" s="897" t="s">
        <v>346</v>
      </c>
      <c r="L933" s="914">
        <v>3</v>
      </c>
      <c r="M933" s="915">
        <v>2</v>
      </c>
      <c r="N933" s="915">
        <v>1</v>
      </c>
      <c r="O933" s="915">
        <v>3</v>
      </c>
      <c r="P933" s="207">
        <v>321</v>
      </c>
      <c r="Q933" s="372" t="s">
        <v>19</v>
      </c>
      <c r="R933" s="864">
        <v>12</v>
      </c>
      <c r="S933" s="917">
        <v>160606</v>
      </c>
      <c r="T933" s="917">
        <v>0</v>
      </c>
      <c r="U933" s="1060">
        <v>534276</v>
      </c>
      <c r="V933" s="917">
        <v>225609</v>
      </c>
      <c r="W933" s="1060">
        <v>42500</v>
      </c>
      <c r="X933" s="917">
        <v>42500</v>
      </c>
      <c r="Y933" s="917"/>
    </row>
    <row r="934" spans="2:25" ht="15" hidden="1" customHeight="1" x14ac:dyDescent="0.25">
      <c r="B934" s="562" t="s">
        <v>105</v>
      </c>
      <c r="C934" s="563" t="s">
        <v>150</v>
      </c>
      <c r="D934" s="463"/>
      <c r="E934" s="97" t="s">
        <v>6</v>
      </c>
      <c r="F934" s="460"/>
      <c r="G934" s="460"/>
      <c r="H934" s="99" t="s">
        <v>107</v>
      </c>
      <c r="I934" s="460" t="s">
        <v>152</v>
      </c>
      <c r="J934" s="894" t="s">
        <v>146</v>
      </c>
      <c r="K934" s="897" t="s">
        <v>346</v>
      </c>
      <c r="L934" s="326">
        <v>3</v>
      </c>
      <c r="M934" s="319">
        <v>2</v>
      </c>
      <c r="N934" s="317">
        <v>3</v>
      </c>
      <c r="O934" s="215">
        <v>7</v>
      </c>
      <c r="P934" s="320">
        <v>323</v>
      </c>
      <c r="Q934" s="320" t="s">
        <v>30</v>
      </c>
      <c r="R934" s="864">
        <v>12</v>
      </c>
      <c r="S934" s="917">
        <v>203788</v>
      </c>
      <c r="T934" s="917">
        <v>0</v>
      </c>
      <c r="U934" s="1060">
        <v>463003</v>
      </c>
      <c r="V934" s="917">
        <v>472486</v>
      </c>
      <c r="W934" s="1060">
        <v>41875</v>
      </c>
      <c r="X934" s="917">
        <v>41875</v>
      </c>
      <c r="Y934" s="917">
        <v>121442</v>
      </c>
    </row>
    <row r="935" spans="2:25" ht="38.25" hidden="1" customHeight="1" x14ac:dyDescent="0.25">
      <c r="B935" s="562" t="s">
        <v>105</v>
      </c>
      <c r="C935" s="563" t="s">
        <v>150</v>
      </c>
      <c r="D935" s="463"/>
      <c r="E935" s="97" t="s">
        <v>6</v>
      </c>
      <c r="F935" s="460" t="s">
        <v>7</v>
      </c>
      <c r="G935" s="460" t="s">
        <v>8</v>
      </c>
      <c r="H935" s="99" t="s">
        <v>107</v>
      </c>
      <c r="I935" s="460" t="s">
        <v>152</v>
      </c>
      <c r="J935" s="299" t="s">
        <v>146</v>
      </c>
      <c r="K935" s="390" t="s">
        <v>346</v>
      </c>
      <c r="L935" s="391"/>
      <c r="M935" s="392"/>
      <c r="N935" s="392"/>
      <c r="O935" s="392"/>
      <c r="P935" s="392"/>
      <c r="Q935" s="393" t="s">
        <v>344</v>
      </c>
      <c r="R935" s="862">
        <v>561</v>
      </c>
      <c r="S935" s="469">
        <f>SUM(S936:S937)</f>
        <v>3176770</v>
      </c>
      <c r="T935" s="469">
        <f t="shared" ref="T935:Y935" si="216">SUM(T936:T937)</f>
        <v>0</v>
      </c>
      <c r="U935" s="1058">
        <f t="shared" si="216"/>
        <v>8694230</v>
      </c>
      <c r="V935" s="469">
        <f t="shared" si="216"/>
        <v>6085961</v>
      </c>
      <c r="W935" s="1058">
        <f t="shared" si="216"/>
        <v>737500</v>
      </c>
      <c r="X935" s="469">
        <f t="shared" si="216"/>
        <v>737500</v>
      </c>
      <c r="Y935" s="469">
        <f t="shared" si="216"/>
        <v>688177</v>
      </c>
    </row>
    <row r="936" spans="2:25" ht="15" hidden="1" customHeight="1" x14ac:dyDescent="0.25">
      <c r="B936" s="562" t="s">
        <v>105</v>
      </c>
      <c r="C936" s="563" t="s">
        <v>150</v>
      </c>
      <c r="D936" s="463"/>
      <c r="E936" s="97" t="s">
        <v>6</v>
      </c>
      <c r="F936" s="460"/>
      <c r="G936" s="460"/>
      <c r="H936" s="99" t="s">
        <v>107</v>
      </c>
      <c r="I936" s="460" t="s">
        <v>152</v>
      </c>
      <c r="J936" s="311" t="s">
        <v>146</v>
      </c>
      <c r="K936" s="313" t="s">
        <v>346</v>
      </c>
      <c r="L936" s="914">
        <v>3</v>
      </c>
      <c r="M936" s="915">
        <v>2</v>
      </c>
      <c r="N936" s="915">
        <v>1</v>
      </c>
      <c r="O936" s="627">
        <v>3</v>
      </c>
      <c r="P936" s="207">
        <v>321</v>
      </c>
      <c r="Q936" s="372" t="s">
        <v>19</v>
      </c>
      <c r="R936" s="866">
        <v>561</v>
      </c>
      <c r="S936" s="816">
        <v>676770</v>
      </c>
      <c r="T936" s="750">
        <v>0</v>
      </c>
      <c r="U936" s="969">
        <v>1694230</v>
      </c>
      <c r="V936" s="750">
        <v>1278450</v>
      </c>
      <c r="W936" s="969">
        <v>237500</v>
      </c>
      <c r="X936" s="750">
        <v>237500</v>
      </c>
      <c r="Y936" s="750"/>
    </row>
    <row r="937" spans="2:25" ht="15" hidden="1" customHeight="1" x14ac:dyDescent="0.25">
      <c r="B937" s="562" t="s">
        <v>105</v>
      </c>
      <c r="C937" s="563" t="s">
        <v>150</v>
      </c>
      <c r="D937" s="463"/>
      <c r="E937" s="97" t="s">
        <v>6</v>
      </c>
      <c r="F937" s="460"/>
      <c r="G937" s="460"/>
      <c r="H937" s="99" t="s">
        <v>107</v>
      </c>
      <c r="I937" s="460" t="s">
        <v>152</v>
      </c>
      <c r="J937" s="311" t="s">
        <v>146</v>
      </c>
      <c r="K937" s="313" t="s">
        <v>346</v>
      </c>
      <c r="L937" s="326">
        <v>3</v>
      </c>
      <c r="M937" s="319">
        <v>2</v>
      </c>
      <c r="N937" s="319">
        <v>3</v>
      </c>
      <c r="O937" s="918">
        <v>7</v>
      </c>
      <c r="P937" s="919">
        <v>323</v>
      </c>
      <c r="Q937" s="320" t="s">
        <v>30</v>
      </c>
      <c r="R937" s="866">
        <v>561</v>
      </c>
      <c r="S937" s="816">
        <v>2500000</v>
      </c>
      <c r="T937" s="750">
        <v>0</v>
      </c>
      <c r="U937" s="969">
        <v>7000000</v>
      </c>
      <c r="V937" s="750">
        <v>4807511</v>
      </c>
      <c r="W937" s="969">
        <v>500000</v>
      </c>
      <c r="X937" s="750">
        <v>500000</v>
      </c>
      <c r="Y937" s="750">
        <v>688177</v>
      </c>
    </row>
    <row r="938" spans="2:25" ht="38.25" hidden="1" customHeight="1" x14ac:dyDescent="0.25">
      <c r="B938" s="562" t="s">
        <v>105</v>
      </c>
      <c r="C938" s="563" t="s">
        <v>150</v>
      </c>
      <c r="D938" s="463"/>
      <c r="E938" s="97" t="s">
        <v>6</v>
      </c>
      <c r="F938" s="460" t="s">
        <v>7</v>
      </c>
      <c r="G938" s="460" t="s">
        <v>8</v>
      </c>
      <c r="H938" s="99" t="s">
        <v>107</v>
      </c>
      <c r="I938" s="460" t="s">
        <v>152</v>
      </c>
      <c r="J938" s="299" t="s">
        <v>146</v>
      </c>
      <c r="K938" s="390" t="s">
        <v>342</v>
      </c>
      <c r="L938" s="391"/>
      <c r="M938" s="392"/>
      <c r="N938" s="392"/>
      <c r="O938" s="392"/>
      <c r="P938" s="392"/>
      <c r="Q938" s="393" t="s">
        <v>341</v>
      </c>
      <c r="R938" s="139">
        <v>12</v>
      </c>
      <c r="S938" s="469">
        <f t="shared" ref="S938:Y938" si="217">SUM(S939:S942)</f>
        <v>1318941</v>
      </c>
      <c r="T938" s="469">
        <f t="shared" si="217"/>
        <v>0</v>
      </c>
      <c r="U938" s="1058">
        <f t="shared" si="217"/>
        <v>1999985</v>
      </c>
      <c r="V938" s="469">
        <f t="shared" si="217"/>
        <v>1599988</v>
      </c>
      <c r="W938" s="1058">
        <f t="shared" si="217"/>
        <v>592500</v>
      </c>
      <c r="X938" s="469">
        <f t="shared" si="217"/>
        <v>592500</v>
      </c>
      <c r="Y938" s="469">
        <f t="shared" si="217"/>
        <v>2303824</v>
      </c>
    </row>
    <row r="939" spans="2:25" ht="15" hidden="1" customHeight="1" x14ac:dyDescent="0.25">
      <c r="B939" s="562" t="s">
        <v>105</v>
      </c>
      <c r="C939" s="563" t="s">
        <v>150</v>
      </c>
      <c r="D939" s="463"/>
      <c r="E939" s="97" t="s">
        <v>6</v>
      </c>
      <c r="F939" s="460"/>
      <c r="G939" s="460"/>
      <c r="H939" s="99" t="s">
        <v>107</v>
      </c>
      <c r="I939" s="460" t="s">
        <v>152</v>
      </c>
      <c r="J939" s="894" t="s">
        <v>146</v>
      </c>
      <c r="K939" s="313" t="s">
        <v>342</v>
      </c>
      <c r="L939" s="397">
        <v>3</v>
      </c>
      <c r="M939" s="319">
        <v>2</v>
      </c>
      <c r="N939" s="319">
        <v>3</v>
      </c>
      <c r="O939" s="319">
        <v>2</v>
      </c>
      <c r="P939" s="207">
        <v>323</v>
      </c>
      <c r="Q939" s="372" t="s">
        <v>77</v>
      </c>
      <c r="R939" s="864">
        <v>12</v>
      </c>
      <c r="S939" s="816">
        <v>178941</v>
      </c>
      <c r="T939" s="816">
        <v>0</v>
      </c>
      <c r="U939" s="969">
        <v>122206</v>
      </c>
      <c r="V939" s="750"/>
      <c r="W939" s="969">
        <v>192500</v>
      </c>
      <c r="X939" s="750">
        <v>192500</v>
      </c>
      <c r="Y939" s="750"/>
    </row>
    <row r="940" spans="2:25" ht="15" hidden="1" customHeight="1" x14ac:dyDescent="0.25">
      <c r="B940" s="562" t="s">
        <v>105</v>
      </c>
      <c r="C940" s="563" t="s">
        <v>150</v>
      </c>
      <c r="D940" s="463"/>
      <c r="E940" s="97" t="s">
        <v>6</v>
      </c>
      <c r="F940" s="460"/>
      <c r="G940" s="460"/>
      <c r="H940" s="99" t="s">
        <v>107</v>
      </c>
      <c r="I940" s="460" t="s">
        <v>152</v>
      </c>
      <c r="J940" s="894" t="s">
        <v>146</v>
      </c>
      <c r="K940" s="313" t="s">
        <v>342</v>
      </c>
      <c r="L940" s="397">
        <v>3</v>
      </c>
      <c r="M940" s="319">
        <v>2</v>
      </c>
      <c r="N940" s="319">
        <v>3</v>
      </c>
      <c r="O940" s="319">
        <v>7</v>
      </c>
      <c r="P940" s="207">
        <v>323</v>
      </c>
      <c r="Q940" s="320" t="s">
        <v>30</v>
      </c>
      <c r="R940" s="864">
        <v>12</v>
      </c>
      <c r="S940" s="816">
        <v>150000</v>
      </c>
      <c r="T940" s="816">
        <v>0</v>
      </c>
      <c r="U940" s="969">
        <v>400000</v>
      </c>
      <c r="V940" s="750">
        <v>57600</v>
      </c>
      <c r="W940" s="969">
        <v>100000</v>
      </c>
      <c r="X940" s="750">
        <v>100000</v>
      </c>
      <c r="Y940" s="750"/>
    </row>
    <row r="941" spans="2:25" ht="15" hidden="1" customHeight="1" x14ac:dyDescent="0.25">
      <c r="B941" s="562" t="s">
        <v>105</v>
      </c>
      <c r="C941" s="563" t="s">
        <v>150</v>
      </c>
      <c r="D941" s="463"/>
      <c r="E941" s="97" t="s">
        <v>6</v>
      </c>
      <c r="F941" s="460"/>
      <c r="G941" s="460"/>
      <c r="H941" s="99" t="s">
        <v>107</v>
      </c>
      <c r="I941" s="460" t="s">
        <v>152</v>
      </c>
      <c r="J941" s="894" t="s">
        <v>146</v>
      </c>
      <c r="K941" s="313" t="s">
        <v>342</v>
      </c>
      <c r="L941" s="326">
        <v>3</v>
      </c>
      <c r="M941" s="319">
        <v>2</v>
      </c>
      <c r="N941" s="319">
        <v>3</v>
      </c>
      <c r="O941" s="317">
        <v>8</v>
      </c>
      <c r="P941" s="207">
        <v>323</v>
      </c>
      <c r="Q941" s="372" t="s">
        <v>38</v>
      </c>
      <c r="R941" s="864">
        <v>12</v>
      </c>
      <c r="S941" s="816">
        <v>350000</v>
      </c>
      <c r="T941" s="816">
        <v>0</v>
      </c>
      <c r="U941" s="969">
        <v>577779</v>
      </c>
      <c r="V941" s="750">
        <v>656451</v>
      </c>
      <c r="W941" s="969">
        <v>100000</v>
      </c>
      <c r="X941" s="750">
        <v>100000</v>
      </c>
      <c r="Y941" s="750">
        <v>2303824</v>
      </c>
    </row>
    <row r="942" spans="2:25" ht="15" hidden="1" customHeight="1" x14ac:dyDescent="0.25">
      <c r="B942" s="562" t="s">
        <v>105</v>
      </c>
      <c r="C942" s="563" t="s">
        <v>150</v>
      </c>
      <c r="D942" s="463"/>
      <c r="E942" s="97" t="s">
        <v>6</v>
      </c>
      <c r="F942" s="460"/>
      <c r="G942" s="460"/>
      <c r="H942" s="99" t="s">
        <v>107</v>
      </c>
      <c r="I942" s="460" t="s">
        <v>152</v>
      </c>
      <c r="J942" s="894" t="s">
        <v>146</v>
      </c>
      <c r="K942" s="313" t="s">
        <v>342</v>
      </c>
      <c r="L942" s="397">
        <v>4</v>
      </c>
      <c r="M942" s="319">
        <v>2</v>
      </c>
      <c r="N942" s="319">
        <v>2</v>
      </c>
      <c r="O942" s="319">
        <v>1</v>
      </c>
      <c r="P942" s="207">
        <v>422</v>
      </c>
      <c r="Q942" s="227" t="s">
        <v>67</v>
      </c>
      <c r="R942" s="864">
        <v>12</v>
      </c>
      <c r="S942" s="816">
        <v>640000</v>
      </c>
      <c r="T942" s="816">
        <v>0</v>
      </c>
      <c r="U942" s="969">
        <v>900000</v>
      </c>
      <c r="V942" s="750">
        <v>885937</v>
      </c>
      <c r="W942" s="969">
        <v>200000</v>
      </c>
      <c r="X942" s="750">
        <v>200000</v>
      </c>
      <c r="Y942" s="750"/>
    </row>
    <row r="943" spans="2:25" ht="42.75" hidden="1" customHeight="1" x14ac:dyDescent="0.25">
      <c r="B943" s="562" t="s">
        <v>105</v>
      </c>
      <c r="C943" s="563" t="s">
        <v>150</v>
      </c>
      <c r="D943" s="463"/>
      <c r="E943" s="97" t="s">
        <v>6</v>
      </c>
      <c r="F943" s="460" t="s">
        <v>7</v>
      </c>
      <c r="G943" s="460" t="s">
        <v>8</v>
      </c>
      <c r="H943" s="99" t="s">
        <v>107</v>
      </c>
      <c r="I943" s="460" t="s">
        <v>152</v>
      </c>
      <c r="J943" s="299" t="s">
        <v>146</v>
      </c>
      <c r="K943" s="390" t="s">
        <v>342</v>
      </c>
      <c r="L943" s="391"/>
      <c r="M943" s="392"/>
      <c r="N943" s="392"/>
      <c r="O943" s="392"/>
      <c r="P943" s="392"/>
      <c r="Q943" s="393" t="s">
        <v>341</v>
      </c>
      <c r="R943" s="797">
        <v>563</v>
      </c>
      <c r="S943" s="469">
        <f t="shared" ref="S943:Y943" si="218">SUM(S944:S947)</f>
        <v>6868000</v>
      </c>
      <c r="T943" s="469">
        <f t="shared" si="218"/>
        <v>0</v>
      </c>
      <c r="U943" s="1058">
        <f t="shared" si="218"/>
        <v>13967370</v>
      </c>
      <c r="V943" s="469">
        <f t="shared" si="218"/>
        <v>11173896</v>
      </c>
      <c r="W943" s="1058">
        <f t="shared" si="218"/>
        <v>7340430</v>
      </c>
      <c r="X943" s="469">
        <f t="shared" si="218"/>
        <v>7340430</v>
      </c>
      <c r="Y943" s="469">
        <f t="shared" si="218"/>
        <v>13055004</v>
      </c>
    </row>
    <row r="944" spans="2:25" ht="15" hidden="1" customHeight="1" x14ac:dyDescent="0.25">
      <c r="B944" s="562" t="s">
        <v>105</v>
      </c>
      <c r="C944" s="563" t="s">
        <v>150</v>
      </c>
      <c r="D944" s="463"/>
      <c r="E944" s="97" t="s">
        <v>6</v>
      </c>
      <c r="F944" s="460"/>
      <c r="G944" s="460"/>
      <c r="H944" s="99" t="s">
        <v>107</v>
      </c>
      <c r="I944" s="460" t="s">
        <v>152</v>
      </c>
      <c r="J944" s="311" t="s">
        <v>146</v>
      </c>
      <c r="K944" s="313" t="s">
        <v>342</v>
      </c>
      <c r="L944" s="397">
        <v>3</v>
      </c>
      <c r="M944" s="319">
        <v>2</v>
      </c>
      <c r="N944" s="319">
        <v>3</v>
      </c>
      <c r="O944" s="319">
        <v>2</v>
      </c>
      <c r="P944" s="207">
        <v>323</v>
      </c>
      <c r="Q944" s="372" t="s">
        <v>77</v>
      </c>
      <c r="R944" s="865">
        <v>563</v>
      </c>
      <c r="S944" s="816">
        <v>1268000</v>
      </c>
      <c r="T944" s="816">
        <v>0</v>
      </c>
      <c r="U944" s="969">
        <v>3567370</v>
      </c>
      <c r="V944" s="816"/>
      <c r="W944" s="969"/>
      <c r="X944" s="816"/>
      <c r="Y944" s="816"/>
    </row>
    <row r="945" spans="2:25" ht="15" hidden="1" customHeight="1" x14ac:dyDescent="0.25">
      <c r="B945" s="562" t="s">
        <v>105</v>
      </c>
      <c r="C945" s="563" t="s">
        <v>150</v>
      </c>
      <c r="D945" s="463"/>
      <c r="E945" s="97" t="s">
        <v>6</v>
      </c>
      <c r="F945" s="460"/>
      <c r="G945" s="460"/>
      <c r="H945" s="99" t="s">
        <v>107</v>
      </c>
      <c r="I945" s="460" t="s">
        <v>152</v>
      </c>
      <c r="J945" s="311" t="s">
        <v>146</v>
      </c>
      <c r="K945" s="313" t="s">
        <v>342</v>
      </c>
      <c r="L945" s="397">
        <v>3</v>
      </c>
      <c r="M945" s="319">
        <v>2</v>
      </c>
      <c r="N945" s="319">
        <v>3</v>
      </c>
      <c r="O945" s="319">
        <v>7</v>
      </c>
      <c r="P945" s="207">
        <v>323</v>
      </c>
      <c r="Q945" s="320" t="s">
        <v>30</v>
      </c>
      <c r="R945" s="865">
        <v>563</v>
      </c>
      <c r="S945" s="816">
        <v>800000</v>
      </c>
      <c r="T945" s="816">
        <v>0</v>
      </c>
      <c r="U945" s="969">
        <v>3200000</v>
      </c>
      <c r="V945" s="816">
        <v>326400</v>
      </c>
      <c r="W945" s="969">
        <v>1940430</v>
      </c>
      <c r="X945" s="816">
        <v>1940430</v>
      </c>
      <c r="Y945" s="816"/>
    </row>
    <row r="946" spans="2:25" ht="15" hidden="1" customHeight="1" x14ac:dyDescent="0.25">
      <c r="B946" s="562" t="s">
        <v>105</v>
      </c>
      <c r="C946" s="563" t="s">
        <v>150</v>
      </c>
      <c r="D946" s="463"/>
      <c r="E946" s="97" t="s">
        <v>6</v>
      </c>
      <c r="F946" s="460"/>
      <c r="G946" s="460"/>
      <c r="H946" s="99" t="s">
        <v>107</v>
      </c>
      <c r="I946" s="460" t="s">
        <v>152</v>
      </c>
      <c r="J946" s="311" t="s">
        <v>146</v>
      </c>
      <c r="K946" s="313" t="s">
        <v>342</v>
      </c>
      <c r="L946" s="326">
        <v>3</v>
      </c>
      <c r="M946" s="319">
        <v>2</v>
      </c>
      <c r="N946" s="319">
        <v>3</v>
      </c>
      <c r="O946" s="317">
        <v>8</v>
      </c>
      <c r="P946" s="207">
        <v>323</v>
      </c>
      <c r="Q946" s="372" t="s">
        <v>38</v>
      </c>
      <c r="R946" s="865">
        <v>563</v>
      </c>
      <c r="S946" s="816">
        <v>2400000</v>
      </c>
      <c r="T946" s="816">
        <v>0</v>
      </c>
      <c r="U946" s="969">
        <v>3200000</v>
      </c>
      <c r="V946" s="816">
        <v>5827183</v>
      </c>
      <c r="W946" s="969">
        <v>2700000</v>
      </c>
      <c r="X946" s="816">
        <v>2700000</v>
      </c>
      <c r="Y946" s="816">
        <v>13055004</v>
      </c>
    </row>
    <row r="947" spans="2:25" ht="15" hidden="1" customHeight="1" x14ac:dyDescent="0.25">
      <c r="B947" s="562" t="s">
        <v>105</v>
      </c>
      <c r="C947" s="563" t="s">
        <v>150</v>
      </c>
      <c r="D947" s="463"/>
      <c r="E947" s="97" t="s">
        <v>6</v>
      </c>
      <c r="F947" s="460"/>
      <c r="G947" s="460"/>
      <c r="H947" s="99" t="s">
        <v>107</v>
      </c>
      <c r="I947" s="460" t="s">
        <v>152</v>
      </c>
      <c r="J947" s="311" t="s">
        <v>146</v>
      </c>
      <c r="K947" s="313" t="s">
        <v>342</v>
      </c>
      <c r="L947" s="397">
        <v>4</v>
      </c>
      <c r="M947" s="319">
        <v>2</v>
      </c>
      <c r="N947" s="319">
        <v>2</v>
      </c>
      <c r="O947" s="319">
        <v>1</v>
      </c>
      <c r="P947" s="207">
        <v>422</v>
      </c>
      <c r="Q947" s="227" t="s">
        <v>67</v>
      </c>
      <c r="R947" s="865">
        <v>563</v>
      </c>
      <c r="S947" s="816">
        <v>2400000</v>
      </c>
      <c r="T947" s="816">
        <v>0</v>
      </c>
      <c r="U947" s="969">
        <v>4000000</v>
      </c>
      <c r="V947" s="816">
        <v>5020313</v>
      </c>
      <c r="W947" s="969">
        <v>2700000</v>
      </c>
      <c r="X947" s="816">
        <v>2700000</v>
      </c>
      <c r="Y947" s="816"/>
    </row>
    <row r="948" spans="2:25" ht="15" hidden="1" customHeight="1" x14ac:dyDescent="0.25">
      <c r="B948" s="562" t="s">
        <v>105</v>
      </c>
      <c r="C948" s="563" t="s">
        <v>150</v>
      </c>
      <c r="D948" s="463"/>
      <c r="E948" s="97" t="s">
        <v>6</v>
      </c>
      <c r="F948" s="460" t="s">
        <v>7</v>
      </c>
      <c r="G948" s="460" t="s">
        <v>8</v>
      </c>
      <c r="H948" s="99" t="s">
        <v>107</v>
      </c>
      <c r="I948" s="460" t="s">
        <v>152</v>
      </c>
      <c r="J948" s="299" t="s">
        <v>10</v>
      </c>
      <c r="K948" s="390" t="s">
        <v>343</v>
      </c>
      <c r="L948" s="391"/>
      <c r="M948" s="392"/>
      <c r="N948" s="392"/>
      <c r="O948" s="392"/>
      <c r="P948" s="392"/>
      <c r="Q948" s="393" t="s">
        <v>331</v>
      </c>
      <c r="R948" s="868">
        <v>11</v>
      </c>
      <c r="S948" s="469">
        <f t="shared" ref="S948:Y948" si="219">SUM(S949:S951)</f>
        <v>900000</v>
      </c>
      <c r="T948" s="469">
        <f t="shared" si="219"/>
        <v>33646</v>
      </c>
      <c r="U948" s="1058">
        <f t="shared" si="219"/>
        <v>0</v>
      </c>
      <c r="V948" s="469">
        <f t="shared" si="219"/>
        <v>200000</v>
      </c>
      <c r="W948" s="1058">
        <f t="shared" si="219"/>
        <v>0</v>
      </c>
      <c r="X948" s="469">
        <f t="shared" si="219"/>
        <v>200000</v>
      </c>
      <c r="Y948" s="469">
        <f t="shared" si="219"/>
        <v>200000</v>
      </c>
    </row>
    <row r="949" spans="2:25" ht="15" hidden="1" customHeight="1" x14ac:dyDescent="0.25">
      <c r="B949" s="562" t="s">
        <v>105</v>
      </c>
      <c r="C949" s="563" t="s">
        <v>150</v>
      </c>
      <c r="D949" s="463"/>
      <c r="E949" s="97" t="s">
        <v>6</v>
      </c>
      <c r="F949" s="460"/>
      <c r="G949" s="460"/>
      <c r="H949" s="99" t="s">
        <v>107</v>
      </c>
      <c r="I949" s="460" t="s">
        <v>152</v>
      </c>
      <c r="J949" s="311" t="s">
        <v>10</v>
      </c>
      <c r="K949" s="313" t="s">
        <v>343</v>
      </c>
      <c r="L949" s="326">
        <v>3</v>
      </c>
      <c r="M949" s="317">
        <v>1</v>
      </c>
      <c r="N949" s="317">
        <v>1</v>
      </c>
      <c r="O949" s="317">
        <v>3</v>
      </c>
      <c r="P949" s="207">
        <v>311</v>
      </c>
      <c r="Q949" s="315" t="s">
        <v>13</v>
      </c>
      <c r="R949" s="158">
        <v>11</v>
      </c>
      <c r="S949" s="816"/>
      <c r="T949" s="816"/>
      <c r="U949" s="969"/>
      <c r="V949" s="750"/>
      <c r="W949" s="969"/>
      <c r="X949" s="750"/>
      <c r="Y949" s="750"/>
    </row>
    <row r="950" spans="2:25" ht="15" hidden="1" customHeight="1" x14ac:dyDescent="0.25">
      <c r="B950" s="562" t="s">
        <v>105</v>
      </c>
      <c r="C950" s="563" t="s">
        <v>150</v>
      </c>
      <c r="D950" s="463"/>
      <c r="E950" s="97" t="s">
        <v>6</v>
      </c>
      <c r="F950" s="460"/>
      <c r="G950" s="460"/>
      <c r="H950" s="99" t="s">
        <v>107</v>
      </c>
      <c r="I950" s="460" t="s">
        <v>152</v>
      </c>
      <c r="J950" s="311" t="s">
        <v>10</v>
      </c>
      <c r="K950" s="313" t="s">
        <v>343</v>
      </c>
      <c r="L950" s="326">
        <v>3</v>
      </c>
      <c r="M950" s="319">
        <v>2</v>
      </c>
      <c r="N950" s="319">
        <v>3</v>
      </c>
      <c r="O950" s="317">
        <v>8</v>
      </c>
      <c r="P950" s="207">
        <v>323</v>
      </c>
      <c r="Q950" s="372" t="s">
        <v>38</v>
      </c>
      <c r="R950" s="158">
        <v>11</v>
      </c>
      <c r="S950" s="816">
        <v>600000</v>
      </c>
      <c r="T950" s="816">
        <v>0</v>
      </c>
      <c r="U950" s="969"/>
      <c r="V950" s="750"/>
      <c r="W950" s="969"/>
      <c r="X950" s="750"/>
      <c r="Y950" s="750"/>
    </row>
    <row r="951" spans="2:25" ht="15" hidden="1" customHeight="1" x14ac:dyDescent="0.25">
      <c r="B951" s="562" t="s">
        <v>105</v>
      </c>
      <c r="C951" s="563" t="s">
        <v>150</v>
      </c>
      <c r="D951" s="463"/>
      <c r="E951" s="97" t="s">
        <v>6</v>
      </c>
      <c r="F951" s="460"/>
      <c r="G951" s="460"/>
      <c r="H951" s="99" t="s">
        <v>107</v>
      </c>
      <c r="I951" s="460" t="s">
        <v>152</v>
      </c>
      <c r="J951" s="311" t="s">
        <v>10</v>
      </c>
      <c r="K951" s="313" t="s">
        <v>343</v>
      </c>
      <c r="L951" s="397">
        <v>3</v>
      </c>
      <c r="M951" s="319">
        <v>2</v>
      </c>
      <c r="N951" s="319">
        <v>3</v>
      </c>
      <c r="O951" s="319">
        <v>7</v>
      </c>
      <c r="P951" s="207">
        <v>323</v>
      </c>
      <c r="Q951" s="320" t="s">
        <v>30</v>
      </c>
      <c r="R951" s="158">
        <v>11</v>
      </c>
      <c r="S951" s="816">
        <v>300000</v>
      </c>
      <c r="T951" s="816">
        <v>33646</v>
      </c>
      <c r="U951" s="969"/>
      <c r="V951" s="750">
        <v>200000</v>
      </c>
      <c r="W951" s="969"/>
      <c r="X951" s="750">
        <v>200000</v>
      </c>
      <c r="Y951" s="750">
        <v>200000</v>
      </c>
    </row>
    <row r="952" spans="2:25" ht="25.5" hidden="1" x14ac:dyDescent="0.25">
      <c r="B952" s="562" t="s">
        <v>105</v>
      </c>
      <c r="C952" s="563" t="s">
        <v>150</v>
      </c>
      <c r="D952" s="463"/>
      <c r="E952" s="97" t="s">
        <v>6</v>
      </c>
      <c r="F952" s="460" t="s">
        <v>7</v>
      </c>
      <c r="G952" s="460" t="s">
        <v>8</v>
      </c>
      <c r="H952" s="99" t="s">
        <v>107</v>
      </c>
      <c r="I952" s="460" t="s">
        <v>152</v>
      </c>
      <c r="J952" s="299" t="s">
        <v>146</v>
      </c>
      <c r="K952" s="390" t="s">
        <v>366</v>
      </c>
      <c r="L952" s="391"/>
      <c r="M952" s="392"/>
      <c r="N952" s="392"/>
      <c r="O952" s="392"/>
      <c r="P952" s="392"/>
      <c r="Q952" s="393" t="s">
        <v>357</v>
      </c>
      <c r="R952" s="868">
        <v>11</v>
      </c>
      <c r="S952" s="469">
        <f t="shared" ref="S952:Y952" si="220">SUM(S953:S955)</f>
        <v>3657500</v>
      </c>
      <c r="T952" s="469">
        <f t="shared" si="220"/>
        <v>0</v>
      </c>
      <c r="U952" s="1058">
        <f t="shared" si="220"/>
        <v>7606500</v>
      </c>
      <c r="V952" s="469">
        <f t="shared" si="220"/>
        <v>500000</v>
      </c>
      <c r="W952" s="1058">
        <f t="shared" si="220"/>
        <v>12491000</v>
      </c>
      <c r="X952" s="469">
        <f t="shared" si="220"/>
        <v>1000000</v>
      </c>
      <c r="Y952" s="469">
        <f t="shared" si="220"/>
        <v>1000000</v>
      </c>
    </row>
    <row r="953" spans="2:25" ht="15" hidden="1" customHeight="1" x14ac:dyDescent="0.25">
      <c r="B953" s="562" t="s">
        <v>105</v>
      </c>
      <c r="C953" s="563" t="s">
        <v>150</v>
      </c>
      <c r="D953" s="463"/>
      <c r="E953" s="97" t="s">
        <v>6</v>
      </c>
      <c r="F953" s="460"/>
      <c r="G953" s="460"/>
      <c r="H953" s="99" t="s">
        <v>107</v>
      </c>
      <c r="I953" s="460" t="s">
        <v>152</v>
      </c>
      <c r="J953" s="311" t="s">
        <v>146</v>
      </c>
      <c r="K953" s="313" t="s">
        <v>366</v>
      </c>
      <c r="L953" s="858">
        <v>3</v>
      </c>
      <c r="M953" s="854">
        <v>1</v>
      </c>
      <c r="N953" s="854">
        <v>1</v>
      </c>
      <c r="O953" s="854">
        <v>3</v>
      </c>
      <c r="P953" s="827">
        <v>311</v>
      </c>
      <c r="Q953" s="859" t="s">
        <v>13</v>
      </c>
      <c r="R953" s="158">
        <v>11</v>
      </c>
      <c r="S953" s="857"/>
      <c r="T953" s="937"/>
      <c r="U953" s="1061"/>
      <c r="V953" s="857"/>
      <c r="W953" s="1061"/>
      <c r="X953" s="857"/>
      <c r="Y953" s="857"/>
    </row>
    <row r="954" spans="2:25" ht="18.75" hidden="1" customHeight="1" x14ac:dyDescent="0.25">
      <c r="B954" s="562" t="s">
        <v>105</v>
      </c>
      <c r="C954" s="563" t="s">
        <v>150</v>
      </c>
      <c r="D954" s="463"/>
      <c r="E954" s="97" t="s">
        <v>6</v>
      </c>
      <c r="F954" s="460"/>
      <c r="G954" s="460"/>
      <c r="H954" s="99" t="s">
        <v>107</v>
      </c>
      <c r="I954" s="460" t="s">
        <v>152</v>
      </c>
      <c r="J954" s="311" t="s">
        <v>146</v>
      </c>
      <c r="K954" s="313" t="s">
        <v>366</v>
      </c>
      <c r="L954" s="858">
        <v>3</v>
      </c>
      <c r="M954" s="851">
        <v>2</v>
      </c>
      <c r="N954" s="851">
        <v>3</v>
      </c>
      <c r="O954" s="854">
        <v>8</v>
      </c>
      <c r="P954" s="827">
        <v>323</v>
      </c>
      <c r="Q954" s="850" t="s">
        <v>38</v>
      </c>
      <c r="R954" s="158">
        <v>11</v>
      </c>
      <c r="S954" s="937">
        <v>3657500</v>
      </c>
      <c r="T954" s="937">
        <v>0</v>
      </c>
      <c r="U954" s="970">
        <v>7606500</v>
      </c>
      <c r="V954" s="937">
        <v>500000</v>
      </c>
      <c r="W954" s="970">
        <v>12491000</v>
      </c>
      <c r="X954" s="937">
        <v>1000000</v>
      </c>
      <c r="Y954" s="937">
        <v>1000000</v>
      </c>
    </row>
    <row r="955" spans="2:25" ht="15" hidden="1" customHeight="1" x14ac:dyDescent="0.25">
      <c r="B955" s="562" t="s">
        <v>105</v>
      </c>
      <c r="C955" s="563" t="s">
        <v>150</v>
      </c>
      <c r="D955" s="463"/>
      <c r="E955" s="97" t="s">
        <v>6</v>
      </c>
      <c r="F955" s="460"/>
      <c r="G955" s="460"/>
      <c r="H955" s="99" t="s">
        <v>107</v>
      </c>
      <c r="I955" s="460" t="s">
        <v>152</v>
      </c>
      <c r="J955" s="311" t="s">
        <v>146</v>
      </c>
      <c r="K955" s="313" t="s">
        <v>366</v>
      </c>
      <c r="L955" s="853">
        <v>3</v>
      </c>
      <c r="M955" s="851">
        <v>2</v>
      </c>
      <c r="N955" s="851">
        <v>3</v>
      </c>
      <c r="O955" s="851">
        <v>7</v>
      </c>
      <c r="P955" s="827">
        <v>323</v>
      </c>
      <c r="Q955" s="852" t="s">
        <v>30</v>
      </c>
      <c r="R955" s="158">
        <v>11</v>
      </c>
      <c r="S955" s="937"/>
      <c r="T955" s="937"/>
      <c r="U955" s="970"/>
      <c r="V955" s="856"/>
      <c r="W955" s="970"/>
      <c r="X955" s="856"/>
      <c r="Y955" s="856"/>
    </row>
    <row r="956" spans="2:25" ht="15" hidden="1" customHeight="1" x14ac:dyDescent="0.25">
      <c r="B956" s="562" t="s">
        <v>105</v>
      </c>
      <c r="C956" s="563" t="s">
        <v>150</v>
      </c>
      <c r="D956" s="463"/>
      <c r="E956" s="97"/>
      <c r="F956" s="460"/>
      <c r="G956" s="460"/>
      <c r="H956" s="99"/>
      <c r="I956" s="460"/>
      <c r="J956" s="299"/>
      <c r="K956" s="390"/>
      <c r="L956" s="391"/>
      <c r="M956" s="392"/>
      <c r="N956" s="392"/>
      <c r="O956" s="392"/>
      <c r="P956" s="392"/>
      <c r="Q956" s="393" t="s">
        <v>332</v>
      </c>
      <c r="R956" s="868">
        <v>11</v>
      </c>
      <c r="S956" s="469">
        <f t="shared" ref="S956:Y956" si="221">SUM(S957:S959)</f>
        <v>0</v>
      </c>
      <c r="T956" s="469">
        <f t="shared" si="221"/>
        <v>0</v>
      </c>
      <c r="U956" s="1058">
        <f t="shared" si="221"/>
        <v>0</v>
      </c>
      <c r="V956" s="469">
        <f t="shared" si="221"/>
        <v>0</v>
      </c>
      <c r="W956" s="1058">
        <f t="shared" si="221"/>
        <v>0</v>
      </c>
      <c r="X956" s="469">
        <f t="shared" si="221"/>
        <v>0</v>
      </c>
      <c r="Y956" s="469">
        <f t="shared" si="221"/>
        <v>0</v>
      </c>
    </row>
    <row r="957" spans="2:25" ht="15" hidden="1" customHeight="1" x14ac:dyDescent="0.25">
      <c r="B957" s="562" t="s">
        <v>105</v>
      </c>
      <c r="C957" s="563" t="s">
        <v>150</v>
      </c>
      <c r="D957" s="463"/>
      <c r="E957" s="97"/>
      <c r="F957" s="460"/>
      <c r="G957" s="460"/>
      <c r="H957" s="99"/>
      <c r="I957" s="460"/>
      <c r="J957" s="311"/>
      <c r="K957" s="313"/>
      <c r="L957" s="858">
        <v>3</v>
      </c>
      <c r="M957" s="851">
        <v>2</v>
      </c>
      <c r="N957" s="851">
        <v>3</v>
      </c>
      <c r="O957" s="854">
        <v>8</v>
      </c>
      <c r="P957" s="827">
        <v>323</v>
      </c>
      <c r="Q957" s="850" t="s">
        <v>38</v>
      </c>
      <c r="R957" s="158">
        <v>11</v>
      </c>
      <c r="S957" s="937"/>
      <c r="T957" s="937"/>
      <c r="U957" s="970"/>
      <c r="V957" s="856"/>
      <c r="W957" s="970"/>
      <c r="X957" s="856"/>
      <c r="Y957" s="856"/>
    </row>
    <row r="958" spans="2:25" ht="15" hidden="1" customHeight="1" x14ac:dyDescent="0.25">
      <c r="B958" s="562" t="s">
        <v>105</v>
      </c>
      <c r="C958" s="563" t="s">
        <v>150</v>
      </c>
      <c r="D958" s="463"/>
      <c r="E958" s="97"/>
      <c r="F958" s="460"/>
      <c r="G958" s="460"/>
      <c r="H958" s="99"/>
      <c r="I958" s="460"/>
      <c r="J958" s="311"/>
      <c r="K958" s="313"/>
      <c r="L958" s="853">
        <v>3</v>
      </c>
      <c r="M958" s="851">
        <v>2</v>
      </c>
      <c r="N958" s="851">
        <v>3</v>
      </c>
      <c r="O958" s="851">
        <v>7</v>
      </c>
      <c r="P958" s="827">
        <v>323</v>
      </c>
      <c r="Q958" s="852" t="s">
        <v>30</v>
      </c>
      <c r="R958" s="158">
        <v>11</v>
      </c>
      <c r="S958" s="937"/>
      <c r="T958" s="937"/>
      <c r="U958" s="970"/>
      <c r="V958" s="856"/>
      <c r="W958" s="970"/>
      <c r="X958" s="856"/>
      <c r="Y958" s="856"/>
    </row>
    <row r="959" spans="2:25" ht="15" hidden="1" customHeight="1" x14ac:dyDescent="0.25">
      <c r="B959" s="562" t="s">
        <v>105</v>
      </c>
      <c r="C959" s="563" t="s">
        <v>150</v>
      </c>
      <c r="D959" s="463"/>
      <c r="E959" s="97"/>
      <c r="F959" s="460"/>
      <c r="G959" s="460"/>
      <c r="H959" s="99"/>
      <c r="I959" s="460"/>
      <c r="J959" s="311"/>
      <c r="K959" s="313"/>
      <c r="L959" s="853">
        <v>4</v>
      </c>
      <c r="M959" s="851">
        <v>2</v>
      </c>
      <c r="N959" s="851">
        <v>2</v>
      </c>
      <c r="O959" s="851">
        <v>1</v>
      </c>
      <c r="P959" s="827">
        <v>422</v>
      </c>
      <c r="Q959" s="855" t="s">
        <v>67</v>
      </c>
      <c r="R959" s="158">
        <v>11</v>
      </c>
      <c r="S959" s="937"/>
      <c r="T959" s="937"/>
      <c r="U959" s="970"/>
      <c r="V959" s="856"/>
      <c r="W959" s="970"/>
      <c r="X959" s="856"/>
      <c r="Y959" s="856"/>
    </row>
    <row r="960" spans="2:25" ht="15" hidden="1" customHeight="1" x14ac:dyDescent="0.25">
      <c r="B960" s="562"/>
      <c r="C960" s="563"/>
      <c r="D960" s="463"/>
      <c r="E960" s="97"/>
      <c r="F960" s="460"/>
      <c r="G960" s="460"/>
      <c r="H960" s="99"/>
      <c r="I960" s="460"/>
      <c r="J960" s="845"/>
      <c r="K960" s="846"/>
      <c r="L960" s="846"/>
      <c r="M960" s="846"/>
      <c r="N960" s="846"/>
      <c r="O960" s="846"/>
      <c r="P960" s="705"/>
      <c r="Q960" s="847"/>
      <c r="R960" s="848"/>
      <c r="S960" s="932"/>
      <c r="T960" s="932"/>
      <c r="U960" s="1034"/>
      <c r="V960" s="932"/>
      <c r="W960" s="1034"/>
      <c r="X960" s="932"/>
      <c r="Y960" s="932"/>
    </row>
    <row r="961" spans="2:25" ht="15" hidden="1" customHeight="1" x14ac:dyDescent="0.25">
      <c r="B961" s="562"/>
      <c r="C961" s="563"/>
      <c r="D961" s="617"/>
      <c r="E961" s="97"/>
      <c r="F961" s="460"/>
      <c r="G961" s="460"/>
      <c r="H961" s="99"/>
      <c r="I961" s="460"/>
      <c r="J961" s="703"/>
      <c r="K961" s="704"/>
      <c r="L961" s="704"/>
      <c r="M961" s="704"/>
      <c r="N961" s="704"/>
      <c r="O961" s="704"/>
      <c r="P961" s="705"/>
      <c r="Q961" s="706"/>
      <c r="R961" s="707"/>
      <c r="S961" s="932"/>
      <c r="T961" s="932"/>
    </row>
    <row r="962" spans="2:25" ht="25.5" hidden="1" customHeight="1" x14ac:dyDescent="0.25">
      <c r="B962" s="171" t="s">
        <v>105</v>
      </c>
      <c r="C962" s="171" t="s">
        <v>309</v>
      </c>
      <c r="D962" s="135"/>
      <c r="E962" s="97" t="s">
        <v>6</v>
      </c>
      <c r="F962" s="97" t="s">
        <v>7</v>
      </c>
      <c r="G962" s="97" t="s">
        <v>8</v>
      </c>
      <c r="H962" s="136"/>
      <c r="I962" s="99"/>
      <c r="J962" s="869"/>
      <c r="K962" s="870"/>
      <c r="L962" s="871" t="s">
        <v>49</v>
      </c>
      <c r="M962" s="872"/>
      <c r="N962" s="872"/>
      <c r="O962" s="872"/>
      <c r="P962" s="872"/>
      <c r="Q962" s="873" t="s">
        <v>322</v>
      </c>
      <c r="R962" s="874"/>
      <c r="S962" s="875">
        <f>S970+S991</f>
        <v>2539684</v>
      </c>
      <c r="T962" s="875">
        <f t="shared" ref="T962:Y962" si="222">T970+T991</f>
        <v>1259684</v>
      </c>
      <c r="U962" s="1062">
        <f t="shared" si="222"/>
        <v>2560000</v>
      </c>
      <c r="V962" s="875">
        <f t="shared" si="222"/>
        <v>2580600</v>
      </c>
      <c r="W962" s="1062">
        <f t="shared" si="222"/>
        <v>2560000</v>
      </c>
      <c r="X962" s="875">
        <f t="shared" si="222"/>
        <v>2580600</v>
      </c>
      <c r="Y962" s="875">
        <f t="shared" si="222"/>
        <v>2580600</v>
      </c>
    </row>
    <row r="963" spans="2:25" ht="15" hidden="1" customHeight="1" x14ac:dyDescent="0.25">
      <c r="B963" s="95"/>
      <c r="C963" s="454" t="s">
        <v>309</v>
      </c>
      <c r="D963" s="135"/>
      <c r="E963" s="97" t="s">
        <v>6</v>
      </c>
      <c r="F963" s="97" t="s">
        <v>7</v>
      </c>
      <c r="G963" s="97" t="s">
        <v>8</v>
      </c>
      <c r="H963" s="136"/>
      <c r="I963" s="99"/>
      <c r="J963" s="137"/>
      <c r="K963" s="105"/>
      <c r="L963" s="106" t="s">
        <v>49</v>
      </c>
      <c r="M963" s="107"/>
      <c r="N963" s="107"/>
      <c r="O963" s="107"/>
      <c r="P963" s="107"/>
      <c r="Q963" s="138" t="s">
        <v>93</v>
      </c>
      <c r="R963" s="118">
        <v>11</v>
      </c>
      <c r="S963" s="875">
        <f>S970</f>
        <v>1259684</v>
      </c>
      <c r="T963" s="875">
        <f t="shared" ref="T963:Y963" si="223">T970</f>
        <v>1259684</v>
      </c>
      <c r="U963" s="1062">
        <f t="shared" si="223"/>
        <v>1280000</v>
      </c>
      <c r="V963" s="875">
        <f t="shared" si="223"/>
        <v>1290300</v>
      </c>
      <c r="W963" s="1062">
        <f t="shared" si="223"/>
        <v>1280000</v>
      </c>
      <c r="X963" s="875">
        <f t="shared" si="223"/>
        <v>1290300</v>
      </c>
      <c r="Y963" s="875">
        <f t="shared" si="223"/>
        <v>1290300</v>
      </c>
    </row>
    <row r="964" spans="2:25" ht="15" hidden="1" customHeight="1" x14ac:dyDescent="0.25">
      <c r="B964" s="95"/>
      <c r="C964" s="454" t="s">
        <v>309</v>
      </c>
      <c r="D964" s="135"/>
      <c r="E964" s="97" t="s">
        <v>6</v>
      </c>
      <c r="F964" s="97" t="s">
        <v>7</v>
      </c>
      <c r="G964" s="97" t="s">
        <v>8</v>
      </c>
      <c r="H964" s="136"/>
      <c r="I964" s="99"/>
      <c r="J964" s="137"/>
      <c r="K964" s="105"/>
      <c r="L964" s="106" t="s">
        <v>49</v>
      </c>
      <c r="M964" s="107"/>
      <c r="N964" s="107"/>
      <c r="O964" s="107"/>
      <c r="P964" s="107"/>
      <c r="Q964" s="138" t="s">
        <v>101</v>
      </c>
      <c r="R964" s="142">
        <v>52</v>
      </c>
      <c r="S964" s="875">
        <f>S991</f>
        <v>1280000</v>
      </c>
      <c r="T964" s="875">
        <f t="shared" ref="T964:Y964" si="224">T991</f>
        <v>0</v>
      </c>
      <c r="U964" s="1062">
        <f t="shared" si="224"/>
        <v>1280000</v>
      </c>
      <c r="V964" s="875">
        <f t="shared" si="224"/>
        <v>1290300</v>
      </c>
      <c r="W964" s="1062">
        <f t="shared" si="224"/>
        <v>1280000</v>
      </c>
      <c r="X964" s="875">
        <f t="shared" si="224"/>
        <v>1290300</v>
      </c>
      <c r="Y964" s="875">
        <f t="shared" si="224"/>
        <v>1290300</v>
      </c>
    </row>
    <row r="965" spans="2:25" ht="15" hidden="1" customHeight="1" x14ac:dyDescent="0.25">
      <c r="B965" s="95"/>
      <c r="C965" s="454" t="s">
        <v>309</v>
      </c>
      <c r="D965" s="144"/>
      <c r="E965" s="97" t="s">
        <v>6</v>
      </c>
      <c r="F965" s="97" t="s">
        <v>7</v>
      </c>
      <c r="G965" s="97" t="s">
        <v>8</v>
      </c>
      <c r="H965" s="145"/>
      <c r="I965" s="99"/>
      <c r="J965" s="146"/>
      <c r="K965" s="147"/>
      <c r="L965" s="148" t="s">
        <v>49</v>
      </c>
      <c r="M965" s="148"/>
      <c r="N965" s="148"/>
      <c r="O965" s="148"/>
      <c r="P965" s="148"/>
      <c r="Q965" s="149" t="s">
        <v>335</v>
      </c>
      <c r="R965" s="150"/>
      <c r="S965" s="470">
        <f t="shared" ref="S965" si="225">S963</f>
        <v>1259684</v>
      </c>
      <c r="T965" s="470">
        <f t="shared" ref="T965:Y965" si="226">T963</f>
        <v>1259684</v>
      </c>
      <c r="U965" s="1037">
        <f t="shared" si="226"/>
        <v>1280000</v>
      </c>
      <c r="V965" s="470">
        <f t="shared" si="226"/>
        <v>1290300</v>
      </c>
      <c r="W965" s="1037">
        <f t="shared" si="226"/>
        <v>1280000</v>
      </c>
      <c r="X965" s="470">
        <f t="shared" si="226"/>
        <v>1290300</v>
      </c>
      <c r="Y965" s="470">
        <f t="shared" si="226"/>
        <v>1290300</v>
      </c>
    </row>
    <row r="966" spans="2:25" ht="15" hidden="1" customHeight="1" x14ac:dyDescent="0.25">
      <c r="B966" s="114"/>
      <c r="C966" s="454" t="s">
        <v>309</v>
      </c>
      <c r="D966" s="144"/>
      <c r="E966" s="97" t="s">
        <v>6</v>
      </c>
      <c r="F966" s="97" t="s">
        <v>7</v>
      </c>
      <c r="G966" s="97" t="s">
        <v>8</v>
      </c>
      <c r="H966" s="145"/>
      <c r="I966" s="99"/>
      <c r="J966" s="151"/>
      <c r="K966" s="152"/>
      <c r="L966" s="153" t="s">
        <v>98</v>
      </c>
      <c r="M966" s="154"/>
      <c r="N966" s="154"/>
      <c r="O966" s="154"/>
      <c r="P966" s="154"/>
      <c r="Q966" s="155" t="s">
        <v>312</v>
      </c>
      <c r="R966" s="156"/>
      <c r="S966" s="471">
        <v>1259684</v>
      </c>
      <c r="T966" s="471"/>
      <c r="U966" s="1038">
        <v>1280000</v>
      </c>
      <c r="V966" s="471"/>
      <c r="W966" s="1038">
        <v>1280000</v>
      </c>
      <c r="X966" s="471"/>
      <c r="Y966" s="471"/>
    </row>
    <row r="967" spans="2:25" ht="15" hidden="1" customHeight="1" x14ac:dyDescent="0.25">
      <c r="B967" s="114"/>
      <c r="C967" s="454" t="s">
        <v>309</v>
      </c>
      <c r="D967" s="144"/>
      <c r="E967" s="97" t="s">
        <v>6</v>
      </c>
      <c r="F967" s="97" t="s">
        <v>7</v>
      </c>
      <c r="G967" s="97" t="s">
        <v>8</v>
      </c>
      <c r="H967" s="145"/>
      <c r="I967" s="99"/>
      <c r="J967" s="151"/>
      <c r="K967" s="152"/>
      <c r="L967" s="153" t="s">
        <v>98</v>
      </c>
      <c r="M967" s="154"/>
      <c r="N967" s="154"/>
      <c r="O967" s="154"/>
      <c r="P967" s="154"/>
      <c r="Q967" s="157" t="s">
        <v>311</v>
      </c>
      <c r="R967" s="158"/>
      <c r="S967" s="779">
        <f t="shared" ref="S967:Y967" si="227">S966-S965</f>
        <v>0</v>
      </c>
      <c r="T967" s="779">
        <f t="shared" si="227"/>
        <v>-1259684</v>
      </c>
      <c r="U967" s="1015">
        <f t="shared" si="227"/>
        <v>0</v>
      </c>
      <c r="V967" s="779">
        <f t="shared" si="227"/>
        <v>-1290300</v>
      </c>
      <c r="W967" s="1015">
        <f t="shared" si="227"/>
        <v>0</v>
      </c>
      <c r="X967" s="779">
        <f t="shared" si="227"/>
        <v>-1290300</v>
      </c>
      <c r="Y967" s="779">
        <f t="shared" si="227"/>
        <v>-1290300</v>
      </c>
    </row>
    <row r="968" spans="2:25" ht="15" hidden="1" customHeight="1" x14ac:dyDescent="0.25">
      <c r="B968" s="95"/>
      <c r="C968" s="454" t="s">
        <v>309</v>
      </c>
      <c r="D968" s="135"/>
      <c r="E968" s="97" t="s">
        <v>6</v>
      </c>
      <c r="F968" s="97" t="s">
        <v>7</v>
      </c>
      <c r="G968" s="97" t="s">
        <v>8</v>
      </c>
      <c r="H968" s="136"/>
      <c r="I968" s="99"/>
      <c r="J968" s="137"/>
      <c r="K968" s="105"/>
      <c r="L968" s="153" t="s">
        <v>49</v>
      </c>
      <c r="M968" s="107"/>
      <c r="N968" s="107"/>
      <c r="O968" s="107"/>
      <c r="P968" s="107"/>
      <c r="Q968" s="159" t="s">
        <v>336</v>
      </c>
      <c r="R968" s="160"/>
      <c r="S968" s="161">
        <f t="shared" ref="S968:Y968" si="228">S964</f>
        <v>1280000</v>
      </c>
      <c r="T968" s="161">
        <f t="shared" si="228"/>
        <v>0</v>
      </c>
      <c r="U968" s="1016">
        <f t="shared" si="228"/>
        <v>1280000</v>
      </c>
      <c r="V968" s="161">
        <f t="shared" si="228"/>
        <v>1290300</v>
      </c>
      <c r="W968" s="1016">
        <f t="shared" si="228"/>
        <v>1280000</v>
      </c>
      <c r="X968" s="161">
        <f t="shared" si="228"/>
        <v>1290300</v>
      </c>
      <c r="Y968" s="161">
        <f t="shared" si="228"/>
        <v>1290300</v>
      </c>
    </row>
    <row r="969" spans="2:25" ht="15" hidden="1" customHeight="1" x14ac:dyDescent="0.25">
      <c r="B969" s="95"/>
      <c r="C969" s="454" t="s">
        <v>309</v>
      </c>
      <c r="D969" s="144"/>
      <c r="E969" s="97" t="s">
        <v>6</v>
      </c>
      <c r="F969" s="97" t="s">
        <v>7</v>
      </c>
      <c r="G969" s="97" t="s">
        <v>8</v>
      </c>
      <c r="H969" s="162"/>
      <c r="I969" s="99"/>
      <c r="J969" s="163"/>
      <c r="K969" s="164"/>
      <c r="L969" s="153" t="s">
        <v>49</v>
      </c>
      <c r="M969" s="164"/>
      <c r="N969" s="164"/>
      <c r="O969" s="164"/>
      <c r="P969" s="165"/>
      <c r="Q969" s="873" t="s">
        <v>310</v>
      </c>
      <c r="R969" s="410"/>
      <c r="S969" s="875">
        <f>S965+S968</f>
        <v>2539684</v>
      </c>
      <c r="T969" s="875">
        <f t="shared" ref="T969:Y969" si="229">T965+T968</f>
        <v>1259684</v>
      </c>
      <c r="U969" s="1062">
        <f t="shared" si="229"/>
        <v>2560000</v>
      </c>
      <c r="V969" s="875">
        <f t="shared" si="229"/>
        <v>2580600</v>
      </c>
      <c r="W969" s="1062">
        <f t="shared" si="229"/>
        <v>2560000</v>
      </c>
      <c r="X969" s="875">
        <f t="shared" si="229"/>
        <v>2580600</v>
      </c>
      <c r="Y969" s="875">
        <f t="shared" si="229"/>
        <v>2580600</v>
      </c>
    </row>
    <row r="970" spans="2:25" ht="15" hidden="1" customHeight="1" x14ac:dyDescent="0.25">
      <c r="B970" s="95" t="s">
        <v>105</v>
      </c>
      <c r="C970" s="454" t="s">
        <v>309</v>
      </c>
      <c r="D970" s="11"/>
      <c r="E970" s="8" t="s">
        <v>6</v>
      </c>
      <c r="F970" s="8" t="s">
        <v>7</v>
      </c>
      <c r="G970" s="8" t="s">
        <v>8</v>
      </c>
      <c r="H970" s="9" t="s">
        <v>48</v>
      </c>
      <c r="I970" s="13" t="s">
        <v>9</v>
      </c>
      <c r="J970" s="14" t="s">
        <v>10</v>
      </c>
      <c r="K970" s="15" t="s">
        <v>347</v>
      </c>
      <c r="L970" s="15"/>
      <c r="M970" s="16"/>
      <c r="N970" s="16"/>
      <c r="O970" s="16"/>
      <c r="P970" s="17"/>
      <c r="Q970" s="18" t="s">
        <v>55</v>
      </c>
      <c r="R970" s="411">
        <v>11</v>
      </c>
      <c r="S970" s="665">
        <f t="shared" ref="S970:Y970" si="230">SUM(S971:S990)</f>
        <v>1259684</v>
      </c>
      <c r="T970" s="665">
        <f t="shared" si="230"/>
        <v>1259684</v>
      </c>
      <c r="U970" s="1018">
        <f t="shared" si="230"/>
        <v>1280000</v>
      </c>
      <c r="V970" s="665">
        <f t="shared" si="230"/>
        <v>1290300</v>
      </c>
      <c r="W970" s="1058">
        <f t="shared" si="230"/>
        <v>1280000</v>
      </c>
      <c r="X970" s="665">
        <f t="shared" si="230"/>
        <v>1290300</v>
      </c>
      <c r="Y970" s="469">
        <f t="shared" si="230"/>
        <v>1290300</v>
      </c>
    </row>
    <row r="971" spans="2:25" ht="15" hidden="1" customHeight="1" x14ac:dyDescent="0.25">
      <c r="B971" s="95" t="s">
        <v>105</v>
      </c>
      <c r="C971" s="454" t="s">
        <v>309</v>
      </c>
      <c r="D971" s="11"/>
      <c r="E971" s="8" t="s">
        <v>6</v>
      </c>
      <c r="F971" s="10"/>
      <c r="G971" s="10"/>
      <c r="H971" s="9" t="s">
        <v>48</v>
      </c>
      <c r="I971" s="13" t="s">
        <v>9</v>
      </c>
      <c r="J971" s="19" t="s">
        <v>10</v>
      </c>
      <c r="K971" s="20" t="s">
        <v>347</v>
      </c>
      <c r="L971" s="21">
        <v>3</v>
      </c>
      <c r="M971" s="22">
        <v>1</v>
      </c>
      <c r="N971" s="22">
        <v>1</v>
      </c>
      <c r="O971" s="22">
        <v>1</v>
      </c>
      <c r="P971" s="23">
        <v>311</v>
      </c>
      <c r="Q971" s="24" t="s">
        <v>12</v>
      </c>
      <c r="R971" s="412">
        <v>11</v>
      </c>
      <c r="S971" s="669">
        <v>219184</v>
      </c>
      <c r="T971" s="669">
        <v>219184</v>
      </c>
      <c r="U971" s="965">
        <v>220000</v>
      </c>
      <c r="V971" s="669">
        <v>220000</v>
      </c>
      <c r="W971" s="966">
        <v>220000</v>
      </c>
      <c r="X971" s="669">
        <v>220000</v>
      </c>
      <c r="Y971" s="692">
        <v>220000</v>
      </c>
    </row>
    <row r="972" spans="2:25" ht="15" hidden="1" customHeight="1" x14ac:dyDescent="0.25">
      <c r="B972" s="95" t="s">
        <v>105</v>
      </c>
      <c r="C972" s="454" t="s">
        <v>309</v>
      </c>
      <c r="D972" s="11"/>
      <c r="E972" s="8" t="s">
        <v>6</v>
      </c>
      <c r="F972" s="10"/>
      <c r="G972" s="10"/>
      <c r="H972" s="9" t="s">
        <v>48</v>
      </c>
      <c r="I972" s="13" t="s">
        <v>9</v>
      </c>
      <c r="J972" s="19" t="s">
        <v>10</v>
      </c>
      <c r="K972" s="20" t="s">
        <v>347</v>
      </c>
      <c r="L972" s="20">
        <v>3</v>
      </c>
      <c r="M972" s="12">
        <v>1</v>
      </c>
      <c r="N972" s="12">
        <v>3</v>
      </c>
      <c r="O972" s="12">
        <v>2</v>
      </c>
      <c r="P972" s="25">
        <v>313</v>
      </c>
      <c r="Q972" s="24" t="s">
        <v>15</v>
      </c>
      <c r="R972" s="412">
        <v>11</v>
      </c>
      <c r="S972" s="669">
        <v>35000</v>
      </c>
      <c r="T972" s="669">
        <v>35000</v>
      </c>
      <c r="U972" s="965">
        <v>35000</v>
      </c>
      <c r="V972" s="669">
        <v>35000</v>
      </c>
      <c r="W972" s="966">
        <v>35000</v>
      </c>
      <c r="X972" s="669">
        <v>35000</v>
      </c>
      <c r="Y972" s="692">
        <v>35000</v>
      </c>
    </row>
    <row r="973" spans="2:25" ht="15" hidden="1" customHeight="1" x14ac:dyDescent="0.25">
      <c r="B973" s="95" t="s">
        <v>105</v>
      </c>
      <c r="C973" s="454" t="s">
        <v>309</v>
      </c>
      <c r="D973" s="11"/>
      <c r="E973" s="8" t="s">
        <v>6</v>
      </c>
      <c r="F973" s="10"/>
      <c r="G973" s="10"/>
      <c r="H973" s="9" t="s">
        <v>48</v>
      </c>
      <c r="I973" s="13" t="s">
        <v>9</v>
      </c>
      <c r="J973" s="19" t="s">
        <v>10</v>
      </c>
      <c r="K973" s="20" t="s">
        <v>347</v>
      </c>
      <c r="L973" s="20">
        <v>3</v>
      </c>
      <c r="M973" s="12">
        <v>1</v>
      </c>
      <c r="N973" s="12">
        <v>3</v>
      </c>
      <c r="O973" s="12">
        <v>3</v>
      </c>
      <c r="P973" s="25">
        <v>313</v>
      </c>
      <c r="Q973" s="24" t="s">
        <v>16</v>
      </c>
      <c r="R973" s="412">
        <v>11</v>
      </c>
      <c r="S973" s="669">
        <v>3500</v>
      </c>
      <c r="T973" s="669">
        <v>3500</v>
      </c>
      <c r="U973" s="965">
        <v>3500</v>
      </c>
      <c r="V973" s="669">
        <v>3800</v>
      </c>
      <c r="W973" s="966">
        <v>3500</v>
      </c>
      <c r="X973" s="669">
        <v>3800</v>
      </c>
      <c r="Y973" s="692">
        <v>3800</v>
      </c>
    </row>
    <row r="974" spans="2:25" ht="15" hidden="1" customHeight="1" x14ac:dyDescent="0.25">
      <c r="B974" s="95" t="s">
        <v>105</v>
      </c>
      <c r="C974" s="454" t="s">
        <v>309</v>
      </c>
      <c r="D974" s="11"/>
      <c r="E974" s="8" t="s">
        <v>6</v>
      </c>
      <c r="F974" s="10"/>
      <c r="G974" s="10"/>
      <c r="H974" s="9" t="s">
        <v>48</v>
      </c>
      <c r="I974" s="13" t="s">
        <v>9</v>
      </c>
      <c r="J974" s="991" t="s">
        <v>10</v>
      </c>
      <c r="K974" s="992" t="s">
        <v>347</v>
      </c>
      <c r="L974" s="992">
        <v>3</v>
      </c>
      <c r="M974" s="993">
        <v>1</v>
      </c>
      <c r="N974" s="993">
        <v>2</v>
      </c>
      <c r="O974" s="993">
        <v>1</v>
      </c>
      <c r="P974" s="994">
        <v>312</v>
      </c>
      <c r="Q974" s="995" t="s">
        <v>14</v>
      </c>
      <c r="R974" s="996">
        <v>11</v>
      </c>
      <c r="S974" s="997"/>
      <c r="T974" s="997"/>
      <c r="U974" s="1063"/>
      <c r="V974" s="997">
        <v>10000</v>
      </c>
      <c r="W974" s="1087"/>
      <c r="X974" s="997">
        <v>10000</v>
      </c>
      <c r="Y974" s="998">
        <v>10000</v>
      </c>
    </row>
    <row r="975" spans="2:25" ht="15" hidden="1" customHeight="1" x14ac:dyDescent="0.25">
      <c r="B975" s="95" t="s">
        <v>105</v>
      </c>
      <c r="C975" s="454" t="s">
        <v>309</v>
      </c>
      <c r="D975" s="11"/>
      <c r="E975" s="8" t="s">
        <v>6</v>
      </c>
      <c r="F975" s="10"/>
      <c r="G975" s="10"/>
      <c r="H975" s="9" t="s">
        <v>48</v>
      </c>
      <c r="I975" s="13" t="s">
        <v>9</v>
      </c>
      <c r="J975" s="19" t="s">
        <v>10</v>
      </c>
      <c r="K975" s="20" t="s">
        <v>347</v>
      </c>
      <c r="L975" s="20">
        <v>3</v>
      </c>
      <c r="M975" s="12">
        <v>2</v>
      </c>
      <c r="N975" s="12">
        <v>1</v>
      </c>
      <c r="O975" s="12">
        <v>1</v>
      </c>
      <c r="P975" s="25">
        <v>321</v>
      </c>
      <c r="Q975" s="24" t="s">
        <v>17</v>
      </c>
      <c r="R975" s="412">
        <v>11</v>
      </c>
      <c r="S975" s="669">
        <v>5000</v>
      </c>
      <c r="T975" s="669">
        <v>5000</v>
      </c>
      <c r="U975" s="965">
        <v>5000</v>
      </c>
      <c r="V975" s="669">
        <v>5000</v>
      </c>
      <c r="W975" s="966">
        <v>5000</v>
      </c>
      <c r="X975" s="669">
        <v>5000</v>
      </c>
      <c r="Y975" s="692">
        <v>5000</v>
      </c>
    </row>
    <row r="976" spans="2:25" ht="15" hidden="1" customHeight="1" x14ac:dyDescent="0.25">
      <c r="B976" s="95" t="s">
        <v>105</v>
      </c>
      <c r="C976" s="454" t="s">
        <v>309</v>
      </c>
      <c r="D976" s="11"/>
      <c r="E976" s="8" t="s">
        <v>6</v>
      </c>
      <c r="F976" s="10"/>
      <c r="G976" s="10"/>
      <c r="H976" s="9" t="s">
        <v>48</v>
      </c>
      <c r="I976" s="13" t="s">
        <v>9</v>
      </c>
      <c r="J976" s="19" t="s">
        <v>10</v>
      </c>
      <c r="K976" s="20" t="s">
        <v>347</v>
      </c>
      <c r="L976" s="26">
        <v>3</v>
      </c>
      <c r="M976" s="27">
        <v>2</v>
      </c>
      <c r="N976" s="27">
        <v>1</v>
      </c>
      <c r="O976" s="27">
        <v>2</v>
      </c>
      <c r="P976" s="25">
        <v>321</v>
      </c>
      <c r="Q976" s="28" t="s">
        <v>18</v>
      </c>
      <c r="R976" s="412">
        <v>11</v>
      </c>
      <c r="S976" s="669">
        <v>3500</v>
      </c>
      <c r="T976" s="669">
        <v>3500</v>
      </c>
      <c r="U976" s="965">
        <v>3500</v>
      </c>
      <c r="V976" s="669">
        <v>3500</v>
      </c>
      <c r="W976" s="966">
        <v>3500</v>
      </c>
      <c r="X976" s="669">
        <v>3500</v>
      </c>
      <c r="Y976" s="692">
        <v>3500</v>
      </c>
    </row>
    <row r="977" spans="2:25" ht="15" hidden="1" customHeight="1" x14ac:dyDescent="0.25">
      <c r="B977" s="95" t="s">
        <v>105</v>
      </c>
      <c r="C977" s="454" t="s">
        <v>309</v>
      </c>
      <c r="D977" s="11"/>
      <c r="E977" s="8" t="s">
        <v>6</v>
      </c>
      <c r="F977" s="10"/>
      <c r="G977" s="10"/>
      <c r="H977" s="9" t="s">
        <v>48</v>
      </c>
      <c r="I977" s="13" t="s">
        <v>9</v>
      </c>
      <c r="J977" s="29" t="s">
        <v>10</v>
      </c>
      <c r="K977" s="20" t="s">
        <v>347</v>
      </c>
      <c r="L977" s="31">
        <v>3</v>
      </c>
      <c r="M977" s="32">
        <v>2</v>
      </c>
      <c r="N977" s="32">
        <v>1</v>
      </c>
      <c r="O977" s="32">
        <v>3</v>
      </c>
      <c r="P977" s="33">
        <v>321</v>
      </c>
      <c r="Q977" s="34" t="s">
        <v>19</v>
      </c>
      <c r="R977" s="413">
        <v>11</v>
      </c>
      <c r="S977" s="669">
        <v>2000</v>
      </c>
      <c r="T977" s="669">
        <v>2000</v>
      </c>
      <c r="U977" s="965">
        <v>2000</v>
      </c>
      <c r="V977" s="669">
        <v>2000</v>
      </c>
      <c r="W977" s="966">
        <v>2000</v>
      </c>
      <c r="X977" s="669">
        <v>2000</v>
      </c>
      <c r="Y977" s="692">
        <v>2000</v>
      </c>
    </row>
    <row r="978" spans="2:25" ht="15" hidden="1" customHeight="1" x14ac:dyDescent="0.25">
      <c r="B978" s="95" t="s">
        <v>105</v>
      </c>
      <c r="C978" s="454" t="s">
        <v>309</v>
      </c>
      <c r="D978" s="11"/>
      <c r="E978" s="8" t="s">
        <v>6</v>
      </c>
      <c r="F978" s="10"/>
      <c r="G978" s="10"/>
      <c r="H978" s="9" t="s">
        <v>48</v>
      </c>
      <c r="I978" s="13" t="s">
        <v>9</v>
      </c>
      <c r="J978" s="19" t="s">
        <v>10</v>
      </c>
      <c r="K978" s="20" t="s">
        <v>347</v>
      </c>
      <c r="L978" s="20">
        <v>3</v>
      </c>
      <c r="M978" s="12">
        <v>2</v>
      </c>
      <c r="N978" s="12">
        <v>2</v>
      </c>
      <c r="O978" s="12">
        <v>1</v>
      </c>
      <c r="P978" s="25">
        <v>322</v>
      </c>
      <c r="Q978" s="34" t="s">
        <v>20</v>
      </c>
      <c r="R978" s="412">
        <v>11</v>
      </c>
      <c r="S978" s="669">
        <v>10000</v>
      </c>
      <c r="T978" s="669">
        <v>10000</v>
      </c>
      <c r="U978" s="965">
        <v>10000</v>
      </c>
      <c r="V978" s="669">
        <v>10000</v>
      </c>
      <c r="W978" s="966">
        <v>10000</v>
      </c>
      <c r="X978" s="669">
        <v>10000</v>
      </c>
      <c r="Y978" s="692">
        <v>10000</v>
      </c>
    </row>
    <row r="979" spans="2:25" ht="15" hidden="1" customHeight="1" x14ac:dyDescent="0.25">
      <c r="B979" s="95" t="s">
        <v>105</v>
      </c>
      <c r="C979" s="454" t="s">
        <v>309</v>
      </c>
      <c r="D979" s="11"/>
      <c r="E979" s="8" t="s">
        <v>6</v>
      </c>
      <c r="F979" s="10"/>
      <c r="G979" s="10"/>
      <c r="H979" s="9" t="s">
        <v>48</v>
      </c>
      <c r="I979" s="13" t="s">
        <v>9</v>
      </c>
      <c r="J979" s="19" t="s">
        <v>10</v>
      </c>
      <c r="K979" s="20" t="s">
        <v>347</v>
      </c>
      <c r="L979" s="20">
        <v>3</v>
      </c>
      <c r="M979" s="12">
        <v>2</v>
      </c>
      <c r="N979" s="12">
        <v>2</v>
      </c>
      <c r="O979" s="12">
        <v>3</v>
      </c>
      <c r="P979" s="25">
        <v>322</v>
      </c>
      <c r="Q979" s="70" t="s">
        <v>22</v>
      </c>
      <c r="R979" s="412">
        <v>11</v>
      </c>
      <c r="S979" s="669">
        <v>10000</v>
      </c>
      <c r="T979" s="669">
        <v>10000</v>
      </c>
      <c r="U979" s="965">
        <v>10000</v>
      </c>
      <c r="V979" s="669">
        <v>10000</v>
      </c>
      <c r="W979" s="966">
        <v>10000</v>
      </c>
      <c r="X979" s="669">
        <v>10000</v>
      </c>
      <c r="Y979" s="692">
        <v>10000</v>
      </c>
    </row>
    <row r="980" spans="2:25" ht="15" hidden="1" customHeight="1" x14ac:dyDescent="0.25">
      <c r="B980" s="95" t="s">
        <v>105</v>
      </c>
      <c r="C980" s="454" t="s">
        <v>309</v>
      </c>
      <c r="D980" s="11"/>
      <c r="E980" s="8" t="s">
        <v>6</v>
      </c>
      <c r="F980" s="10"/>
      <c r="G980" s="10"/>
      <c r="H980" s="9" t="s">
        <v>48</v>
      </c>
      <c r="I980" s="13" t="s">
        <v>9</v>
      </c>
      <c r="J980" s="19" t="s">
        <v>10</v>
      </c>
      <c r="K980" s="20" t="s">
        <v>347</v>
      </c>
      <c r="L980" s="20">
        <v>3</v>
      </c>
      <c r="M980" s="12">
        <v>2</v>
      </c>
      <c r="N980" s="12">
        <v>2</v>
      </c>
      <c r="O980" s="38">
        <v>5</v>
      </c>
      <c r="P980" s="25">
        <v>322</v>
      </c>
      <c r="Q980" s="70" t="s">
        <v>23</v>
      </c>
      <c r="R980" s="412">
        <v>11</v>
      </c>
      <c r="S980" s="669">
        <v>5000</v>
      </c>
      <c r="T980" s="669">
        <v>5000</v>
      </c>
      <c r="U980" s="965">
        <v>5000</v>
      </c>
      <c r="V980" s="669">
        <v>5000</v>
      </c>
      <c r="W980" s="966">
        <v>5000</v>
      </c>
      <c r="X980" s="669">
        <v>5000</v>
      </c>
      <c r="Y980" s="692">
        <v>5000</v>
      </c>
    </row>
    <row r="981" spans="2:25" ht="15" hidden="1" customHeight="1" x14ac:dyDescent="0.25">
      <c r="B981" s="95" t="s">
        <v>105</v>
      </c>
      <c r="C981" s="454" t="s">
        <v>309</v>
      </c>
      <c r="D981" s="11"/>
      <c r="E981" s="8" t="s">
        <v>6</v>
      </c>
      <c r="F981" s="10"/>
      <c r="G981" s="10"/>
      <c r="H981" s="9" t="s">
        <v>48</v>
      </c>
      <c r="I981" s="13" t="s">
        <v>9</v>
      </c>
      <c r="J981" s="19" t="s">
        <v>10</v>
      </c>
      <c r="K981" s="20" t="s">
        <v>347</v>
      </c>
      <c r="L981" s="20">
        <v>3</v>
      </c>
      <c r="M981" s="12">
        <v>2</v>
      </c>
      <c r="N981" s="12">
        <v>3</v>
      </c>
      <c r="O981" s="12">
        <v>1</v>
      </c>
      <c r="P981" s="25">
        <v>323</v>
      </c>
      <c r="Q981" s="70" t="s">
        <v>25</v>
      </c>
      <c r="R981" s="412">
        <v>11</v>
      </c>
      <c r="S981" s="669">
        <v>15000</v>
      </c>
      <c r="T981" s="669">
        <v>15000</v>
      </c>
      <c r="U981" s="965">
        <v>15000</v>
      </c>
      <c r="V981" s="669">
        <v>15000</v>
      </c>
      <c r="W981" s="966">
        <v>15000</v>
      </c>
      <c r="X981" s="669">
        <v>15000</v>
      </c>
      <c r="Y981" s="692">
        <v>15000</v>
      </c>
    </row>
    <row r="982" spans="2:25" ht="15" hidden="1" customHeight="1" x14ac:dyDescent="0.25">
      <c r="B982" s="95" t="s">
        <v>105</v>
      </c>
      <c r="C982" s="454" t="s">
        <v>309</v>
      </c>
      <c r="D982" s="11"/>
      <c r="E982" s="8" t="s">
        <v>6</v>
      </c>
      <c r="F982" s="10"/>
      <c r="G982" s="10"/>
      <c r="H982" s="9" t="s">
        <v>48</v>
      </c>
      <c r="I982" s="13" t="s">
        <v>9</v>
      </c>
      <c r="J982" s="29" t="s">
        <v>10</v>
      </c>
      <c r="K982" s="20" t="s">
        <v>347</v>
      </c>
      <c r="L982" s="652">
        <v>3</v>
      </c>
      <c r="M982" s="698">
        <v>2</v>
      </c>
      <c r="N982" s="698">
        <v>3</v>
      </c>
      <c r="O982" s="698">
        <v>2</v>
      </c>
      <c r="P982" s="694">
        <v>323</v>
      </c>
      <c r="Q982" s="70" t="s">
        <v>65</v>
      </c>
      <c r="R982" s="413">
        <v>11</v>
      </c>
      <c r="S982" s="669">
        <v>440500</v>
      </c>
      <c r="T982" s="669">
        <v>467720</v>
      </c>
      <c r="U982" s="965">
        <v>500000</v>
      </c>
      <c r="V982" s="669">
        <v>500000</v>
      </c>
      <c r="W982" s="966">
        <v>500000</v>
      </c>
      <c r="X982" s="669">
        <v>500000</v>
      </c>
      <c r="Y982" s="692">
        <v>500000</v>
      </c>
    </row>
    <row r="983" spans="2:25" ht="15" hidden="1" customHeight="1" x14ac:dyDescent="0.25">
      <c r="B983" s="95" t="s">
        <v>105</v>
      </c>
      <c r="C983" s="454" t="s">
        <v>309</v>
      </c>
      <c r="D983" s="11"/>
      <c r="E983" s="8" t="s">
        <v>6</v>
      </c>
      <c r="F983" s="10"/>
      <c r="G983" s="10"/>
      <c r="H983" s="9" t="s">
        <v>48</v>
      </c>
      <c r="I983" s="13" t="s">
        <v>9</v>
      </c>
      <c r="J983" s="19" t="s">
        <v>10</v>
      </c>
      <c r="K983" s="20" t="s">
        <v>347</v>
      </c>
      <c r="L983" s="20">
        <v>3</v>
      </c>
      <c r="M983" s="12">
        <v>2</v>
      </c>
      <c r="N983" s="12">
        <v>3</v>
      </c>
      <c r="O983" s="12">
        <v>3</v>
      </c>
      <c r="P983" s="25">
        <v>323</v>
      </c>
      <c r="Q983" s="70" t="s">
        <v>26</v>
      </c>
      <c r="R983" s="412">
        <v>11</v>
      </c>
      <c r="S983" s="669">
        <v>2000</v>
      </c>
      <c r="T983" s="669">
        <v>2560</v>
      </c>
      <c r="U983" s="965">
        <v>2000</v>
      </c>
      <c r="V983" s="669">
        <v>2000</v>
      </c>
      <c r="W983" s="966">
        <v>2000</v>
      </c>
      <c r="X983" s="669">
        <v>2000</v>
      </c>
      <c r="Y983" s="692">
        <v>2000</v>
      </c>
    </row>
    <row r="984" spans="2:25" ht="15" hidden="1" customHeight="1" x14ac:dyDescent="0.25">
      <c r="B984" s="95" t="s">
        <v>105</v>
      </c>
      <c r="C984" s="454" t="s">
        <v>309</v>
      </c>
      <c r="D984" s="11"/>
      <c r="E984" s="8" t="s">
        <v>6</v>
      </c>
      <c r="F984" s="10"/>
      <c r="G984" s="10"/>
      <c r="H984" s="9" t="s">
        <v>48</v>
      </c>
      <c r="I984" s="13" t="s">
        <v>9</v>
      </c>
      <c r="J984" s="19" t="s">
        <v>10</v>
      </c>
      <c r="K984" s="20" t="s">
        <v>347</v>
      </c>
      <c r="L984" s="20">
        <v>3</v>
      </c>
      <c r="M984" s="12">
        <v>2</v>
      </c>
      <c r="N984" s="12">
        <v>3</v>
      </c>
      <c r="O984" s="12">
        <v>4</v>
      </c>
      <c r="P984" s="25">
        <v>323</v>
      </c>
      <c r="Q984" s="70" t="s">
        <v>27</v>
      </c>
      <c r="R984" s="412">
        <v>11</v>
      </c>
      <c r="S984" s="669">
        <v>10000</v>
      </c>
      <c r="T984" s="669">
        <v>10000</v>
      </c>
      <c r="U984" s="965">
        <v>10000</v>
      </c>
      <c r="V984" s="669">
        <v>10000</v>
      </c>
      <c r="W984" s="966">
        <v>10000</v>
      </c>
      <c r="X984" s="669">
        <v>10000</v>
      </c>
      <c r="Y984" s="692">
        <v>10000</v>
      </c>
    </row>
    <row r="985" spans="2:25" ht="15" hidden="1" customHeight="1" x14ac:dyDescent="0.25">
      <c r="B985" s="95" t="s">
        <v>105</v>
      </c>
      <c r="C985" s="454" t="s">
        <v>309</v>
      </c>
      <c r="D985" s="11"/>
      <c r="E985" s="8" t="s">
        <v>6</v>
      </c>
      <c r="F985" s="10"/>
      <c r="G985" s="10"/>
      <c r="H985" s="9" t="s">
        <v>48</v>
      </c>
      <c r="I985" s="13" t="s">
        <v>9</v>
      </c>
      <c r="J985" s="19" t="s">
        <v>10</v>
      </c>
      <c r="K985" s="20" t="s">
        <v>347</v>
      </c>
      <c r="L985" s="20">
        <v>3</v>
      </c>
      <c r="M985" s="12">
        <v>2</v>
      </c>
      <c r="N985" s="12">
        <v>3</v>
      </c>
      <c r="O985" s="12">
        <v>7</v>
      </c>
      <c r="P985" s="25">
        <v>323</v>
      </c>
      <c r="Q985" s="70" t="s">
        <v>30</v>
      </c>
      <c r="R985" s="412">
        <v>11</v>
      </c>
      <c r="S985" s="669">
        <v>252000</v>
      </c>
      <c r="T985" s="669">
        <v>252000</v>
      </c>
      <c r="U985" s="965">
        <v>252000</v>
      </c>
      <c r="V985" s="669">
        <v>352000</v>
      </c>
      <c r="W985" s="966">
        <v>252000</v>
      </c>
      <c r="X985" s="669">
        <v>352000</v>
      </c>
      <c r="Y985" s="692">
        <v>352000</v>
      </c>
    </row>
    <row r="986" spans="2:25" ht="15" hidden="1" customHeight="1" x14ac:dyDescent="0.25">
      <c r="B986" s="95" t="s">
        <v>105</v>
      </c>
      <c r="C986" s="454" t="s">
        <v>309</v>
      </c>
      <c r="D986" s="11"/>
      <c r="E986" s="8" t="s">
        <v>6</v>
      </c>
      <c r="F986" s="10"/>
      <c r="G986" s="10"/>
      <c r="H986" s="9" t="s">
        <v>48</v>
      </c>
      <c r="I986" s="13" t="s">
        <v>9</v>
      </c>
      <c r="J986" s="29" t="s">
        <v>10</v>
      </c>
      <c r="K986" s="20" t="s">
        <v>347</v>
      </c>
      <c r="L986" s="30">
        <v>3</v>
      </c>
      <c r="M986" s="636">
        <v>2</v>
      </c>
      <c r="N986" s="636">
        <v>3</v>
      </c>
      <c r="O986" s="636">
        <v>8</v>
      </c>
      <c r="P986" s="33">
        <v>323</v>
      </c>
      <c r="Q986" s="34" t="s">
        <v>38</v>
      </c>
      <c r="R986" s="413">
        <v>11</v>
      </c>
      <c r="S986" s="669">
        <v>35000</v>
      </c>
      <c r="T986" s="669">
        <v>35000</v>
      </c>
      <c r="U986" s="965">
        <v>35000</v>
      </c>
      <c r="V986" s="669">
        <v>35000</v>
      </c>
      <c r="W986" s="966">
        <v>35000</v>
      </c>
      <c r="X986" s="669">
        <v>35000</v>
      </c>
      <c r="Y986" s="692">
        <v>35000</v>
      </c>
    </row>
    <row r="987" spans="2:25" ht="15" hidden="1" customHeight="1" x14ac:dyDescent="0.25">
      <c r="B987" s="95" t="s">
        <v>105</v>
      </c>
      <c r="C987" s="454" t="s">
        <v>309</v>
      </c>
      <c r="D987" s="11"/>
      <c r="E987" s="8" t="s">
        <v>6</v>
      </c>
      <c r="F987" s="10"/>
      <c r="G987" s="10"/>
      <c r="H987" s="9" t="s">
        <v>48</v>
      </c>
      <c r="I987" s="13" t="s">
        <v>9</v>
      </c>
      <c r="J987" s="19" t="s">
        <v>10</v>
      </c>
      <c r="K987" s="20" t="s">
        <v>347</v>
      </c>
      <c r="L987" s="20">
        <v>3</v>
      </c>
      <c r="M987" s="12">
        <v>2</v>
      </c>
      <c r="N987" s="12">
        <v>3</v>
      </c>
      <c r="O987" s="12">
        <v>9</v>
      </c>
      <c r="P987" s="25">
        <v>323</v>
      </c>
      <c r="Q987" s="70" t="s">
        <v>31</v>
      </c>
      <c r="R987" s="412">
        <v>11</v>
      </c>
      <c r="S987" s="669">
        <v>200000</v>
      </c>
      <c r="T987" s="669">
        <v>172220</v>
      </c>
      <c r="U987" s="965">
        <v>160000</v>
      </c>
      <c r="V987" s="669">
        <v>60000</v>
      </c>
      <c r="W987" s="966">
        <v>160000</v>
      </c>
      <c r="X987" s="669">
        <v>60000</v>
      </c>
      <c r="Y987" s="692">
        <v>60000</v>
      </c>
    </row>
    <row r="988" spans="2:25" ht="15" hidden="1" customHeight="1" x14ac:dyDescent="0.25">
      <c r="B988" s="95" t="s">
        <v>105</v>
      </c>
      <c r="C988" s="454" t="s">
        <v>309</v>
      </c>
      <c r="D988" s="11"/>
      <c r="E988" s="8" t="s">
        <v>6</v>
      </c>
      <c r="F988" s="10"/>
      <c r="G988" s="10"/>
      <c r="H988" s="9" t="s">
        <v>48</v>
      </c>
      <c r="I988" s="13" t="s">
        <v>9</v>
      </c>
      <c r="J988" s="19" t="s">
        <v>10</v>
      </c>
      <c r="K988" s="20" t="s">
        <v>347</v>
      </c>
      <c r="L988" s="20">
        <v>3</v>
      </c>
      <c r="M988" s="12">
        <v>2</v>
      </c>
      <c r="N988" s="12">
        <v>9</v>
      </c>
      <c r="O988" s="12">
        <v>3</v>
      </c>
      <c r="P988" s="25">
        <v>329</v>
      </c>
      <c r="Q988" s="34" t="s">
        <v>32</v>
      </c>
      <c r="R988" s="412">
        <v>11</v>
      </c>
      <c r="S988" s="669">
        <v>5000</v>
      </c>
      <c r="T988" s="669">
        <v>7206</v>
      </c>
      <c r="U988" s="965">
        <v>5000</v>
      </c>
      <c r="V988" s="669">
        <v>5000</v>
      </c>
      <c r="W988" s="966">
        <v>5000</v>
      </c>
      <c r="X988" s="669">
        <v>5000</v>
      </c>
      <c r="Y988" s="692">
        <v>5000</v>
      </c>
    </row>
    <row r="989" spans="2:25" ht="15" hidden="1" customHeight="1" x14ac:dyDescent="0.25">
      <c r="B989" s="95" t="s">
        <v>105</v>
      </c>
      <c r="C989" s="454" t="s">
        <v>309</v>
      </c>
      <c r="D989" s="11"/>
      <c r="E989" s="8" t="s">
        <v>6</v>
      </c>
      <c r="F989" s="10"/>
      <c r="G989" s="10"/>
      <c r="H989" s="9" t="s">
        <v>48</v>
      </c>
      <c r="I989" s="13" t="s">
        <v>9</v>
      </c>
      <c r="J989" s="29" t="s">
        <v>10</v>
      </c>
      <c r="K989" s="20" t="s">
        <v>347</v>
      </c>
      <c r="L989" s="30">
        <v>3</v>
      </c>
      <c r="M989" s="636">
        <v>2</v>
      </c>
      <c r="N989" s="636">
        <v>9</v>
      </c>
      <c r="O989" s="636">
        <v>9</v>
      </c>
      <c r="P989" s="33">
        <v>329</v>
      </c>
      <c r="Q989" s="34" t="s">
        <v>84</v>
      </c>
      <c r="R989" s="413">
        <v>11</v>
      </c>
      <c r="S989" s="669">
        <v>5000</v>
      </c>
      <c r="T989" s="669">
        <v>2794</v>
      </c>
      <c r="U989" s="965">
        <v>5000</v>
      </c>
      <c r="V989" s="669">
        <v>5000</v>
      </c>
      <c r="W989" s="966">
        <v>5000</v>
      </c>
      <c r="X989" s="669">
        <v>5000</v>
      </c>
      <c r="Y989" s="692">
        <v>5000</v>
      </c>
    </row>
    <row r="990" spans="2:25" ht="15" hidden="1" customHeight="1" x14ac:dyDescent="0.25">
      <c r="B990" s="95" t="s">
        <v>105</v>
      </c>
      <c r="C990" s="454" t="s">
        <v>309</v>
      </c>
      <c r="D990" s="11"/>
      <c r="E990" s="8" t="s">
        <v>6</v>
      </c>
      <c r="F990" s="10"/>
      <c r="G990" s="10"/>
      <c r="H990" s="9" t="s">
        <v>48</v>
      </c>
      <c r="I990" s="13" t="s">
        <v>9</v>
      </c>
      <c r="J990" s="19" t="s">
        <v>10</v>
      </c>
      <c r="K990" s="20" t="s">
        <v>347</v>
      </c>
      <c r="L990" s="20">
        <v>3</v>
      </c>
      <c r="M990" s="12">
        <v>4</v>
      </c>
      <c r="N990" s="12">
        <v>3</v>
      </c>
      <c r="O990" s="12">
        <v>1</v>
      </c>
      <c r="P990" s="25">
        <v>343</v>
      </c>
      <c r="Q990" s="24" t="s">
        <v>33</v>
      </c>
      <c r="R990" s="412">
        <v>11</v>
      </c>
      <c r="S990" s="669">
        <v>2000</v>
      </c>
      <c r="T990" s="669">
        <v>2000</v>
      </c>
      <c r="U990" s="965">
        <v>2000</v>
      </c>
      <c r="V990" s="669">
        <v>2000</v>
      </c>
      <c r="W990" s="966">
        <v>2000</v>
      </c>
      <c r="X990" s="669">
        <v>2000</v>
      </c>
      <c r="Y990" s="692">
        <v>2000</v>
      </c>
    </row>
    <row r="991" spans="2:25" ht="15" hidden="1" customHeight="1" x14ac:dyDescent="0.25">
      <c r="B991" s="95" t="s">
        <v>105</v>
      </c>
      <c r="C991" s="454" t="s">
        <v>309</v>
      </c>
      <c r="D991" s="11"/>
      <c r="E991" s="8" t="s">
        <v>6</v>
      </c>
      <c r="F991" s="8" t="s">
        <v>7</v>
      </c>
      <c r="G991" s="8" t="s">
        <v>8</v>
      </c>
      <c r="H991" s="9" t="s">
        <v>48</v>
      </c>
      <c r="I991" s="13" t="s">
        <v>9</v>
      </c>
      <c r="J991" s="14" t="s">
        <v>10</v>
      </c>
      <c r="K991" s="15" t="s">
        <v>347</v>
      </c>
      <c r="L991" s="15"/>
      <c r="M991" s="16"/>
      <c r="N991" s="16"/>
      <c r="O991" s="16"/>
      <c r="P991" s="17"/>
      <c r="Q991" s="18" t="s">
        <v>55</v>
      </c>
      <c r="R991" s="438">
        <v>52</v>
      </c>
      <c r="S991" s="665">
        <f t="shared" ref="S991:Y991" si="231">SUM(S992:S1013)</f>
        <v>1280000</v>
      </c>
      <c r="T991" s="665">
        <f t="shared" si="231"/>
        <v>0</v>
      </c>
      <c r="U991" s="1018">
        <f t="shared" si="231"/>
        <v>1280000</v>
      </c>
      <c r="V991" s="665">
        <f t="shared" si="231"/>
        <v>1290300</v>
      </c>
      <c r="W991" s="1058">
        <f t="shared" si="231"/>
        <v>1280000</v>
      </c>
      <c r="X991" s="665">
        <f t="shared" si="231"/>
        <v>1290300</v>
      </c>
      <c r="Y991" s="469">
        <f t="shared" si="231"/>
        <v>1290300</v>
      </c>
    </row>
    <row r="992" spans="2:25" ht="15" hidden="1" customHeight="1" x14ac:dyDescent="0.25">
      <c r="B992" s="95" t="s">
        <v>105</v>
      </c>
      <c r="C992" s="454" t="s">
        <v>309</v>
      </c>
      <c r="D992" s="11"/>
      <c r="E992" s="8" t="s">
        <v>6</v>
      </c>
      <c r="F992" s="10"/>
      <c r="G992" s="10"/>
      <c r="H992" s="9" t="s">
        <v>48</v>
      </c>
      <c r="I992" s="13" t="s">
        <v>9</v>
      </c>
      <c r="J992" s="19" t="s">
        <v>10</v>
      </c>
      <c r="K992" s="20" t="s">
        <v>347</v>
      </c>
      <c r="L992" s="21">
        <v>3</v>
      </c>
      <c r="M992" s="22">
        <v>1</v>
      </c>
      <c r="N992" s="22">
        <v>1</v>
      </c>
      <c r="O992" s="22">
        <v>1</v>
      </c>
      <c r="P992" s="23">
        <v>311</v>
      </c>
      <c r="Q992" s="24" t="s">
        <v>12</v>
      </c>
      <c r="R992" s="439">
        <v>52</v>
      </c>
      <c r="S992" s="669">
        <v>200000</v>
      </c>
      <c r="T992" s="669"/>
      <c r="U992" s="965">
        <v>200000</v>
      </c>
      <c r="V992" s="669">
        <v>220000</v>
      </c>
      <c r="W992" s="966">
        <v>200000</v>
      </c>
      <c r="X992" s="669">
        <v>220000</v>
      </c>
      <c r="Y992" s="692">
        <v>220000</v>
      </c>
    </row>
    <row r="993" spans="2:25" ht="15" hidden="1" customHeight="1" x14ac:dyDescent="0.25">
      <c r="B993" s="95" t="s">
        <v>105</v>
      </c>
      <c r="C993" s="454" t="s">
        <v>309</v>
      </c>
      <c r="D993" s="11"/>
      <c r="E993" s="8" t="s">
        <v>6</v>
      </c>
      <c r="F993" s="10"/>
      <c r="G993" s="10"/>
      <c r="H993" s="9" t="s">
        <v>48</v>
      </c>
      <c r="I993" s="13" t="s">
        <v>9</v>
      </c>
      <c r="J993" s="19" t="s">
        <v>10</v>
      </c>
      <c r="K993" s="20" t="s">
        <v>347</v>
      </c>
      <c r="L993" s="20">
        <v>3</v>
      </c>
      <c r="M993" s="12">
        <v>1</v>
      </c>
      <c r="N993" s="12">
        <v>3</v>
      </c>
      <c r="O993" s="12">
        <v>2</v>
      </c>
      <c r="P993" s="25">
        <v>313</v>
      </c>
      <c r="Q993" s="24" t="s">
        <v>15</v>
      </c>
      <c r="R993" s="439">
        <v>52</v>
      </c>
      <c r="S993" s="669">
        <v>35000</v>
      </c>
      <c r="T993" s="669"/>
      <c r="U993" s="965">
        <v>35000</v>
      </c>
      <c r="V993" s="669">
        <v>35000</v>
      </c>
      <c r="W993" s="966">
        <v>35000</v>
      </c>
      <c r="X993" s="669">
        <v>35000</v>
      </c>
      <c r="Y993" s="692">
        <v>35000</v>
      </c>
    </row>
    <row r="994" spans="2:25" ht="15" hidden="1" customHeight="1" x14ac:dyDescent="0.25">
      <c r="B994" s="95" t="s">
        <v>105</v>
      </c>
      <c r="C994" s="454" t="s">
        <v>309</v>
      </c>
      <c r="D994" s="11"/>
      <c r="E994" s="8" t="s">
        <v>6</v>
      </c>
      <c r="F994" s="10"/>
      <c r="G994" s="10"/>
      <c r="H994" s="9" t="s">
        <v>48</v>
      </c>
      <c r="I994" s="13" t="s">
        <v>9</v>
      </c>
      <c r="J994" s="19" t="s">
        <v>10</v>
      </c>
      <c r="K994" s="20" t="s">
        <v>347</v>
      </c>
      <c r="L994" s="20">
        <v>3</v>
      </c>
      <c r="M994" s="12">
        <v>1</v>
      </c>
      <c r="N994" s="12">
        <v>3</v>
      </c>
      <c r="O994" s="12">
        <v>3</v>
      </c>
      <c r="P994" s="25">
        <v>313</v>
      </c>
      <c r="Q994" s="24" t="s">
        <v>16</v>
      </c>
      <c r="R994" s="439">
        <v>52</v>
      </c>
      <c r="S994" s="669">
        <v>3500</v>
      </c>
      <c r="T994" s="669"/>
      <c r="U994" s="965">
        <v>3500</v>
      </c>
      <c r="V994" s="669">
        <v>3800</v>
      </c>
      <c r="W994" s="966">
        <v>3500</v>
      </c>
      <c r="X994" s="669">
        <v>3800</v>
      </c>
      <c r="Y994" s="692">
        <v>3800</v>
      </c>
    </row>
    <row r="995" spans="2:25" ht="15" hidden="1" customHeight="1" x14ac:dyDescent="0.25">
      <c r="B995" s="95" t="s">
        <v>105</v>
      </c>
      <c r="C995" s="454" t="s">
        <v>309</v>
      </c>
      <c r="D995" s="11"/>
      <c r="E995" s="8" t="s">
        <v>6</v>
      </c>
      <c r="F995" s="10"/>
      <c r="G995" s="10"/>
      <c r="H995" s="9" t="s">
        <v>48</v>
      </c>
      <c r="I995" s="13" t="s">
        <v>9</v>
      </c>
      <c r="J995" s="991" t="s">
        <v>10</v>
      </c>
      <c r="K995" s="992" t="s">
        <v>347</v>
      </c>
      <c r="L995" s="992">
        <v>3</v>
      </c>
      <c r="M995" s="993">
        <v>1</v>
      </c>
      <c r="N995" s="993">
        <v>2</v>
      </c>
      <c r="O995" s="993">
        <v>1</v>
      </c>
      <c r="P995" s="994">
        <v>312</v>
      </c>
      <c r="Q995" s="995" t="s">
        <v>14</v>
      </c>
      <c r="R995" s="439">
        <v>52</v>
      </c>
      <c r="S995" s="997"/>
      <c r="T995" s="997"/>
      <c r="U995" s="1063"/>
      <c r="V995" s="997">
        <v>10000</v>
      </c>
      <c r="W995" s="1087"/>
      <c r="X995" s="997">
        <v>10000</v>
      </c>
      <c r="Y995" s="998">
        <v>10000</v>
      </c>
    </row>
    <row r="996" spans="2:25" ht="15" hidden="1" customHeight="1" x14ac:dyDescent="0.25">
      <c r="B996" s="95" t="s">
        <v>105</v>
      </c>
      <c r="C996" s="454" t="s">
        <v>309</v>
      </c>
      <c r="D996" s="11"/>
      <c r="E996" s="8" t="s">
        <v>6</v>
      </c>
      <c r="F996" s="10"/>
      <c r="G996" s="10"/>
      <c r="H996" s="9" t="s">
        <v>48</v>
      </c>
      <c r="I996" s="13" t="s">
        <v>9</v>
      </c>
      <c r="J996" s="19" t="s">
        <v>10</v>
      </c>
      <c r="K996" s="20" t="s">
        <v>347</v>
      </c>
      <c r="L996" s="20">
        <v>3</v>
      </c>
      <c r="M996" s="12">
        <v>2</v>
      </c>
      <c r="N996" s="12">
        <v>1</v>
      </c>
      <c r="O996" s="12">
        <v>1</v>
      </c>
      <c r="P996" s="25">
        <v>321</v>
      </c>
      <c r="Q996" s="24" t="s">
        <v>17</v>
      </c>
      <c r="R996" s="439">
        <v>52</v>
      </c>
      <c r="S996" s="669">
        <v>5000</v>
      </c>
      <c r="T996" s="669"/>
      <c r="U996" s="965">
        <v>5000</v>
      </c>
      <c r="V996" s="669">
        <v>5000</v>
      </c>
      <c r="W996" s="966">
        <v>5000</v>
      </c>
      <c r="X996" s="669">
        <v>5000</v>
      </c>
      <c r="Y996" s="692">
        <v>5000</v>
      </c>
    </row>
    <row r="997" spans="2:25" ht="15" hidden="1" customHeight="1" x14ac:dyDescent="0.25">
      <c r="B997" s="95" t="s">
        <v>105</v>
      </c>
      <c r="C997" s="454" t="s">
        <v>309</v>
      </c>
      <c r="D997" s="11"/>
      <c r="E997" s="8" t="s">
        <v>6</v>
      </c>
      <c r="F997" s="10"/>
      <c r="G997" s="10"/>
      <c r="H997" s="9" t="s">
        <v>48</v>
      </c>
      <c r="I997" s="13" t="s">
        <v>9</v>
      </c>
      <c r="J997" s="19" t="s">
        <v>10</v>
      </c>
      <c r="K997" s="20" t="s">
        <v>347</v>
      </c>
      <c r="L997" s="26">
        <v>3</v>
      </c>
      <c r="M997" s="27">
        <v>2</v>
      </c>
      <c r="N997" s="27">
        <v>1</v>
      </c>
      <c r="O997" s="27">
        <v>2</v>
      </c>
      <c r="P997" s="25">
        <v>321</v>
      </c>
      <c r="Q997" s="28" t="s">
        <v>18</v>
      </c>
      <c r="R997" s="439">
        <v>52</v>
      </c>
      <c r="S997" s="669">
        <v>3500</v>
      </c>
      <c r="T997" s="669"/>
      <c r="U997" s="965">
        <v>3500</v>
      </c>
      <c r="V997" s="669">
        <v>3500</v>
      </c>
      <c r="W997" s="966">
        <v>3500</v>
      </c>
      <c r="X997" s="669">
        <v>3500</v>
      </c>
      <c r="Y997" s="692">
        <v>3500</v>
      </c>
    </row>
    <row r="998" spans="2:25" ht="15" hidden="1" customHeight="1" x14ac:dyDescent="0.25">
      <c r="B998" s="95" t="s">
        <v>105</v>
      </c>
      <c r="C998" s="454" t="s">
        <v>309</v>
      </c>
      <c r="D998" s="11"/>
      <c r="E998" s="8" t="s">
        <v>6</v>
      </c>
      <c r="F998" s="10"/>
      <c r="G998" s="10"/>
      <c r="H998" s="9" t="s">
        <v>48</v>
      </c>
      <c r="I998" s="13" t="s">
        <v>9</v>
      </c>
      <c r="J998" s="29" t="s">
        <v>10</v>
      </c>
      <c r="K998" s="20" t="s">
        <v>347</v>
      </c>
      <c r="L998" s="31">
        <v>3</v>
      </c>
      <c r="M998" s="32">
        <v>2</v>
      </c>
      <c r="N998" s="32">
        <v>1</v>
      </c>
      <c r="O998" s="32">
        <v>3</v>
      </c>
      <c r="P998" s="33">
        <v>321</v>
      </c>
      <c r="Q998" s="34" t="s">
        <v>19</v>
      </c>
      <c r="R998" s="439">
        <v>52</v>
      </c>
      <c r="S998" s="669">
        <v>2000</v>
      </c>
      <c r="T998" s="669"/>
      <c r="U998" s="965">
        <v>2000</v>
      </c>
      <c r="V998" s="669">
        <v>2000</v>
      </c>
      <c r="W998" s="966">
        <v>2000</v>
      </c>
      <c r="X998" s="669">
        <v>2000</v>
      </c>
      <c r="Y998" s="692">
        <v>2000</v>
      </c>
    </row>
    <row r="999" spans="2:25" ht="15" hidden="1" customHeight="1" x14ac:dyDescent="0.25">
      <c r="B999" s="95" t="s">
        <v>105</v>
      </c>
      <c r="C999" s="454" t="s">
        <v>309</v>
      </c>
      <c r="D999" s="11"/>
      <c r="E999" s="8" t="s">
        <v>6</v>
      </c>
      <c r="F999" s="10"/>
      <c r="G999" s="10"/>
      <c r="H999" s="9" t="s">
        <v>48</v>
      </c>
      <c r="I999" s="13" t="s">
        <v>9</v>
      </c>
      <c r="J999" s="19" t="s">
        <v>10</v>
      </c>
      <c r="K999" s="20" t="s">
        <v>347</v>
      </c>
      <c r="L999" s="20">
        <v>3</v>
      </c>
      <c r="M999" s="12">
        <v>2</v>
      </c>
      <c r="N999" s="12">
        <v>2</v>
      </c>
      <c r="O999" s="12">
        <v>1</v>
      </c>
      <c r="P999" s="25">
        <v>322</v>
      </c>
      <c r="Q999" s="34" t="s">
        <v>20</v>
      </c>
      <c r="R999" s="439">
        <v>52</v>
      </c>
      <c r="S999" s="669">
        <v>10000</v>
      </c>
      <c r="T999" s="669"/>
      <c r="U999" s="965">
        <v>10000</v>
      </c>
      <c r="V999" s="669">
        <v>10000</v>
      </c>
      <c r="W999" s="966">
        <v>10000</v>
      </c>
      <c r="X999" s="669">
        <v>10000</v>
      </c>
      <c r="Y999" s="692">
        <v>10000</v>
      </c>
    </row>
    <row r="1000" spans="2:25" ht="15" hidden="1" customHeight="1" x14ac:dyDescent="0.25">
      <c r="B1000" s="95" t="s">
        <v>105</v>
      </c>
      <c r="C1000" s="454" t="s">
        <v>309</v>
      </c>
      <c r="D1000" s="11"/>
      <c r="E1000" s="8" t="s">
        <v>6</v>
      </c>
      <c r="F1000" s="10"/>
      <c r="G1000" s="10"/>
      <c r="H1000" s="9" t="s">
        <v>48</v>
      </c>
      <c r="I1000" s="13" t="s">
        <v>9</v>
      </c>
      <c r="J1000" s="19" t="s">
        <v>10</v>
      </c>
      <c r="K1000" s="20" t="s">
        <v>347</v>
      </c>
      <c r="L1000" s="35">
        <v>3</v>
      </c>
      <c r="M1000" s="36">
        <v>2</v>
      </c>
      <c r="N1000" s="36">
        <v>2</v>
      </c>
      <c r="O1000" s="36">
        <v>2</v>
      </c>
      <c r="P1000" s="25">
        <v>322</v>
      </c>
      <c r="Q1000" s="37" t="s">
        <v>21</v>
      </c>
      <c r="R1000" s="439">
        <v>52</v>
      </c>
      <c r="S1000" s="669">
        <v>10000</v>
      </c>
      <c r="T1000" s="669"/>
      <c r="U1000" s="965">
        <v>10000</v>
      </c>
      <c r="V1000" s="669">
        <v>10000</v>
      </c>
      <c r="W1000" s="966">
        <v>10000</v>
      </c>
      <c r="X1000" s="669">
        <v>10000</v>
      </c>
      <c r="Y1000" s="692">
        <v>10000</v>
      </c>
    </row>
    <row r="1001" spans="2:25" ht="15" hidden="1" customHeight="1" x14ac:dyDescent="0.25">
      <c r="B1001" s="95" t="s">
        <v>105</v>
      </c>
      <c r="C1001" s="454" t="s">
        <v>309</v>
      </c>
      <c r="D1001" s="11"/>
      <c r="E1001" s="8" t="s">
        <v>6</v>
      </c>
      <c r="F1001" s="10"/>
      <c r="G1001" s="10"/>
      <c r="H1001" s="9" t="s">
        <v>48</v>
      </c>
      <c r="I1001" s="13" t="s">
        <v>9</v>
      </c>
      <c r="J1001" s="19" t="s">
        <v>10</v>
      </c>
      <c r="K1001" s="20" t="s">
        <v>347</v>
      </c>
      <c r="L1001" s="20">
        <v>3</v>
      </c>
      <c r="M1001" s="12">
        <v>2</v>
      </c>
      <c r="N1001" s="12">
        <v>2</v>
      </c>
      <c r="O1001" s="12">
        <v>3</v>
      </c>
      <c r="P1001" s="25">
        <v>322</v>
      </c>
      <c r="Q1001" s="37" t="s">
        <v>22</v>
      </c>
      <c r="R1001" s="439">
        <v>52</v>
      </c>
      <c r="S1001" s="669">
        <v>5000</v>
      </c>
      <c r="T1001" s="669"/>
      <c r="U1001" s="965">
        <v>5000</v>
      </c>
      <c r="V1001" s="669">
        <v>5000</v>
      </c>
      <c r="W1001" s="966">
        <v>5000</v>
      </c>
      <c r="X1001" s="669">
        <v>5000</v>
      </c>
      <c r="Y1001" s="692">
        <v>5000</v>
      </c>
    </row>
    <row r="1002" spans="2:25" ht="15" hidden="1" customHeight="1" x14ac:dyDescent="0.25">
      <c r="B1002" s="95" t="s">
        <v>105</v>
      </c>
      <c r="C1002" s="454" t="s">
        <v>309</v>
      </c>
      <c r="D1002" s="11"/>
      <c r="E1002" s="8" t="s">
        <v>6</v>
      </c>
      <c r="F1002" s="10"/>
      <c r="G1002" s="10"/>
      <c r="H1002" s="9" t="s">
        <v>48</v>
      </c>
      <c r="I1002" s="13" t="s">
        <v>9</v>
      </c>
      <c r="J1002" s="19" t="s">
        <v>10</v>
      </c>
      <c r="K1002" s="20" t="s">
        <v>347</v>
      </c>
      <c r="L1002" s="20">
        <v>3</v>
      </c>
      <c r="M1002" s="12">
        <v>2</v>
      </c>
      <c r="N1002" s="12">
        <v>2</v>
      </c>
      <c r="O1002" s="38">
        <v>5</v>
      </c>
      <c r="P1002" s="25">
        <v>322</v>
      </c>
      <c r="Q1002" s="37" t="s">
        <v>23</v>
      </c>
      <c r="R1002" s="439">
        <v>52</v>
      </c>
      <c r="S1002" s="669"/>
      <c r="T1002" s="669"/>
      <c r="U1002" s="965"/>
      <c r="V1002" s="669"/>
      <c r="W1002" s="966"/>
      <c r="X1002" s="669"/>
      <c r="Y1002" s="692"/>
    </row>
    <row r="1003" spans="2:25" ht="15" hidden="1" customHeight="1" x14ac:dyDescent="0.25">
      <c r="B1003" s="95" t="s">
        <v>105</v>
      </c>
      <c r="C1003" s="454" t="s">
        <v>309</v>
      </c>
      <c r="D1003" s="11"/>
      <c r="E1003" s="8" t="s">
        <v>6</v>
      </c>
      <c r="F1003" s="10"/>
      <c r="G1003" s="10"/>
      <c r="H1003" s="9" t="s">
        <v>48</v>
      </c>
      <c r="I1003" s="13" t="s">
        <v>9</v>
      </c>
      <c r="J1003" s="19" t="s">
        <v>10</v>
      </c>
      <c r="K1003" s="20" t="s">
        <v>347</v>
      </c>
      <c r="L1003" s="20">
        <v>3</v>
      </c>
      <c r="M1003" s="12">
        <v>2</v>
      </c>
      <c r="N1003" s="12">
        <v>3</v>
      </c>
      <c r="O1003" s="12">
        <v>1</v>
      </c>
      <c r="P1003" s="25">
        <v>323</v>
      </c>
      <c r="Q1003" s="37" t="s">
        <v>25</v>
      </c>
      <c r="R1003" s="439">
        <v>52</v>
      </c>
      <c r="S1003" s="669">
        <v>15000</v>
      </c>
      <c r="T1003" s="669"/>
      <c r="U1003" s="965">
        <v>15000</v>
      </c>
      <c r="V1003" s="669">
        <v>15000</v>
      </c>
      <c r="W1003" s="966">
        <v>15000</v>
      </c>
      <c r="X1003" s="669">
        <v>15000</v>
      </c>
      <c r="Y1003" s="692">
        <v>15000</v>
      </c>
    </row>
    <row r="1004" spans="2:25" ht="15" hidden="1" customHeight="1" x14ac:dyDescent="0.25">
      <c r="B1004" s="95" t="s">
        <v>105</v>
      </c>
      <c r="C1004" s="454" t="s">
        <v>309</v>
      </c>
      <c r="D1004" s="11"/>
      <c r="E1004" s="8" t="s">
        <v>6</v>
      </c>
      <c r="F1004" s="10"/>
      <c r="G1004" s="10"/>
      <c r="H1004" s="9" t="s">
        <v>48</v>
      </c>
      <c r="I1004" s="13" t="s">
        <v>9</v>
      </c>
      <c r="J1004" s="29" t="s">
        <v>10</v>
      </c>
      <c r="K1004" s="20" t="s">
        <v>347</v>
      </c>
      <c r="L1004" s="652">
        <v>3</v>
      </c>
      <c r="M1004" s="698">
        <v>2</v>
      </c>
      <c r="N1004" s="698">
        <v>3</v>
      </c>
      <c r="O1004" s="698">
        <v>2</v>
      </c>
      <c r="P1004" s="694">
        <v>323</v>
      </c>
      <c r="Q1004" s="70" t="s">
        <v>65</v>
      </c>
      <c r="R1004" s="439">
        <v>52</v>
      </c>
      <c r="S1004" s="669">
        <v>520000</v>
      </c>
      <c r="T1004" s="669"/>
      <c r="U1004" s="965">
        <v>520000</v>
      </c>
      <c r="V1004" s="965">
        <v>500000</v>
      </c>
      <c r="W1004" s="966">
        <v>520000</v>
      </c>
      <c r="X1004" s="965">
        <v>500000</v>
      </c>
      <c r="Y1004" s="966">
        <v>500000</v>
      </c>
    </row>
    <row r="1005" spans="2:25" ht="15" hidden="1" customHeight="1" x14ac:dyDescent="0.25">
      <c r="B1005" s="95" t="s">
        <v>105</v>
      </c>
      <c r="C1005" s="454" t="s">
        <v>309</v>
      </c>
      <c r="D1005" s="11"/>
      <c r="E1005" s="8" t="s">
        <v>6</v>
      </c>
      <c r="F1005" s="10"/>
      <c r="G1005" s="10"/>
      <c r="H1005" s="9" t="s">
        <v>48</v>
      </c>
      <c r="I1005" s="13" t="s">
        <v>9</v>
      </c>
      <c r="J1005" s="19" t="s">
        <v>10</v>
      </c>
      <c r="K1005" s="20" t="s">
        <v>347</v>
      </c>
      <c r="L1005" s="20">
        <v>3</v>
      </c>
      <c r="M1005" s="12">
        <v>2</v>
      </c>
      <c r="N1005" s="12">
        <v>3</v>
      </c>
      <c r="O1005" s="12">
        <v>3</v>
      </c>
      <c r="P1005" s="25">
        <v>323</v>
      </c>
      <c r="Q1005" s="37" t="s">
        <v>26</v>
      </c>
      <c r="R1005" s="439">
        <v>52</v>
      </c>
      <c r="S1005" s="669">
        <v>2000</v>
      </c>
      <c r="T1005" s="669"/>
      <c r="U1005" s="965">
        <v>2000</v>
      </c>
      <c r="V1005" s="669">
        <v>2000</v>
      </c>
      <c r="W1005" s="966">
        <v>2000</v>
      </c>
      <c r="X1005" s="669">
        <v>2000</v>
      </c>
      <c r="Y1005" s="692">
        <v>2000</v>
      </c>
    </row>
    <row r="1006" spans="2:25" ht="15" hidden="1" customHeight="1" x14ac:dyDescent="0.25">
      <c r="B1006" s="95" t="s">
        <v>105</v>
      </c>
      <c r="C1006" s="454" t="s">
        <v>309</v>
      </c>
      <c r="D1006" s="11"/>
      <c r="E1006" s="8" t="s">
        <v>6</v>
      </c>
      <c r="F1006" s="10"/>
      <c r="G1006" s="10"/>
      <c r="H1006" s="9" t="s">
        <v>48</v>
      </c>
      <c r="I1006" s="13" t="s">
        <v>9</v>
      </c>
      <c r="J1006" s="19" t="s">
        <v>10</v>
      </c>
      <c r="K1006" s="20" t="s">
        <v>347</v>
      </c>
      <c r="L1006" s="20">
        <v>3</v>
      </c>
      <c r="M1006" s="12">
        <v>2</v>
      </c>
      <c r="N1006" s="12">
        <v>3</v>
      </c>
      <c r="O1006" s="12">
        <v>4</v>
      </c>
      <c r="P1006" s="25">
        <v>323</v>
      </c>
      <c r="Q1006" s="37" t="s">
        <v>27</v>
      </c>
      <c r="R1006" s="439">
        <v>52</v>
      </c>
      <c r="S1006" s="669">
        <v>10000</v>
      </c>
      <c r="T1006" s="669"/>
      <c r="U1006" s="965">
        <v>10000</v>
      </c>
      <c r="V1006" s="669">
        <v>10000</v>
      </c>
      <c r="W1006" s="966">
        <v>10000</v>
      </c>
      <c r="X1006" s="669">
        <v>10000</v>
      </c>
      <c r="Y1006" s="692">
        <v>10000</v>
      </c>
    </row>
    <row r="1007" spans="2:25" ht="15" hidden="1" customHeight="1" x14ac:dyDescent="0.25">
      <c r="B1007" s="95" t="s">
        <v>105</v>
      </c>
      <c r="C1007" s="454" t="s">
        <v>309</v>
      </c>
      <c r="D1007" s="11"/>
      <c r="E1007" s="8" t="s">
        <v>6</v>
      </c>
      <c r="F1007" s="10"/>
      <c r="G1007" s="10"/>
      <c r="H1007" s="9" t="s">
        <v>48</v>
      </c>
      <c r="I1007" s="13" t="s">
        <v>9</v>
      </c>
      <c r="J1007" s="19" t="s">
        <v>10</v>
      </c>
      <c r="K1007" s="20" t="s">
        <v>347</v>
      </c>
      <c r="L1007" s="20">
        <v>3</v>
      </c>
      <c r="M1007" s="12">
        <v>2</v>
      </c>
      <c r="N1007" s="12">
        <v>3</v>
      </c>
      <c r="O1007" s="12">
        <v>7</v>
      </c>
      <c r="P1007" s="25">
        <v>323</v>
      </c>
      <c r="Q1007" s="37" t="s">
        <v>30</v>
      </c>
      <c r="R1007" s="439">
        <v>52</v>
      </c>
      <c r="S1007" s="669">
        <v>252000</v>
      </c>
      <c r="T1007" s="669"/>
      <c r="U1007" s="965">
        <v>252000</v>
      </c>
      <c r="V1007" s="669">
        <v>352000</v>
      </c>
      <c r="W1007" s="966">
        <v>252000</v>
      </c>
      <c r="X1007" s="669">
        <v>352000</v>
      </c>
      <c r="Y1007" s="692">
        <v>352000</v>
      </c>
    </row>
    <row r="1008" spans="2:25" ht="15" hidden="1" customHeight="1" x14ac:dyDescent="0.25">
      <c r="B1008" s="95" t="s">
        <v>105</v>
      </c>
      <c r="C1008" s="454" t="s">
        <v>309</v>
      </c>
      <c r="D1008" s="11"/>
      <c r="E1008" s="8" t="s">
        <v>6</v>
      </c>
      <c r="F1008" s="10"/>
      <c r="G1008" s="10"/>
      <c r="H1008" s="9" t="s">
        <v>48</v>
      </c>
      <c r="I1008" s="13" t="s">
        <v>9</v>
      </c>
      <c r="J1008" s="29" t="s">
        <v>10</v>
      </c>
      <c r="K1008" s="20" t="s">
        <v>347</v>
      </c>
      <c r="L1008" s="30">
        <v>3</v>
      </c>
      <c r="M1008" s="636">
        <v>2</v>
      </c>
      <c r="N1008" s="636">
        <v>3</v>
      </c>
      <c r="O1008" s="636">
        <v>8</v>
      </c>
      <c r="P1008" s="33">
        <v>323</v>
      </c>
      <c r="Q1008" s="34" t="s">
        <v>38</v>
      </c>
      <c r="R1008" s="439">
        <v>52</v>
      </c>
      <c r="S1008" s="669">
        <v>35000</v>
      </c>
      <c r="T1008" s="669"/>
      <c r="U1008" s="965">
        <v>35000</v>
      </c>
      <c r="V1008" s="669">
        <v>35000</v>
      </c>
      <c r="W1008" s="966">
        <v>35000</v>
      </c>
      <c r="X1008" s="669">
        <v>35000</v>
      </c>
      <c r="Y1008" s="692">
        <v>35000</v>
      </c>
    </row>
    <row r="1009" spans="2:29" ht="15" hidden="1" customHeight="1" x14ac:dyDescent="0.25">
      <c r="B1009" s="95" t="s">
        <v>105</v>
      </c>
      <c r="C1009" s="454" t="s">
        <v>309</v>
      </c>
      <c r="D1009" s="11"/>
      <c r="E1009" s="8" t="s">
        <v>6</v>
      </c>
      <c r="F1009" s="10"/>
      <c r="G1009" s="10"/>
      <c r="H1009" s="9" t="s">
        <v>48</v>
      </c>
      <c r="I1009" s="13" t="s">
        <v>9</v>
      </c>
      <c r="J1009" s="19" t="s">
        <v>10</v>
      </c>
      <c r="K1009" s="20" t="s">
        <v>347</v>
      </c>
      <c r="L1009" s="20">
        <v>3</v>
      </c>
      <c r="M1009" s="12">
        <v>2</v>
      </c>
      <c r="N1009" s="12">
        <v>3</v>
      </c>
      <c r="O1009" s="12">
        <v>9</v>
      </c>
      <c r="P1009" s="25">
        <v>323</v>
      </c>
      <c r="Q1009" s="37" t="s">
        <v>31</v>
      </c>
      <c r="R1009" s="439">
        <v>52</v>
      </c>
      <c r="S1009" s="669">
        <v>160000</v>
      </c>
      <c r="T1009" s="669"/>
      <c r="U1009" s="965">
        <v>160000</v>
      </c>
      <c r="V1009" s="669">
        <v>60000</v>
      </c>
      <c r="W1009" s="966">
        <v>160000</v>
      </c>
      <c r="X1009" s="669">
        <v>60000</v>
      </c>
      <c r="Y1009" s="692">
        <v>60000</v>
      </c>
    </row>
    <row r="1010" spans="2:29" ht="15" hidden="1" customHeight="1" x14ac:dyDescent="0.25">
      <c r="B1010" s="95" t="s">
        <v>105</v>
      </c>
      <c r="C1010" s="454" t="s">
        <v>309</v>
      </c>
      <c r="D1010" s="11"/>
      <c r="E1010" s="8" t="s">
        <v>6</v>
      </c>
      <c r="F1010" s="10"/>
      <c r="G1010" s="10"/>
      <c r="H1010" s="9" t="s">
        <v>48</v>
      </c>
      <c r="I1010" s="13" t="s">
        <v>9</v>
      </c>
      <c r="J1010" s="29" t="s">
        <v>10</v>
      </c>
      <c r="K1010" s="20" t="s">
        <v>347</v>
      </c>
      <c r="L1010" s="30">
        <v>3</v>
      </c>
      <c r="M1010" s="636">
        <v>2</v>
      </c>
      <c r="N1010" s="636">
        <v>4</v>
      </c>
      <c r="O1010" s="636">
        <v>1</v>
      </c>
      <c r="P1010" s="33">
        <v>324</v>
      </c>
      <c r="Q1010" s="70" t="s">
        <v>47</v>
      </c>
      <c r="R1010" s="439">
        <v>52</v>
      </c>
      <c r="S1010" s="669"/>
      <c r="T1010" s="669"/>
      <c r="U1010" s="965"/>
      <c r="V1010" s="669"/>
      <c r="W1010" s="966"/>
      <c r="X1010" s="669"/>
      <c r="Y1010" s="692"/>
    </row>
    <row r="1011" spans="2:29" ht="15" hidden="1" customHeight="1" x14ac:dyDescent="0.25">
      <c r="B1011" s="95" t="s">
        <v>105</v>
      </c>
      <c r="C1011" s="454" t="s">
        <v>309</v>
      </c>
      <c r="D1011" s="11"/>
      <c r="E1011" s="8" t="s">
        <v>6</v>
      </c>
      <c r="F1011" s="10"/>
      <c r="G1011" s="10"/>
      <c r="H1011" s="9" t="s">
        <v>48</v>
      </c>
      <c r="I1011" s="13" t="s">
        <v>9</v>
      </c>
      <c r="J1011" s="19" t="s">
        <v>10</v>
      </c>
      <c r="K1011" s="20" t="s">
        <v>347</v>
      </c>
      <c r="L1011" s="20">
        <v>3</v>
      </c>
      <c r="M1011" s="12">
        <v>2</v>
      </c>
      <c r="N1011" s="12">
        <v>9</v>
      </c>
      <c r="O1011" s="12">
        <v>3</v>
      </c>
      <c r="P1011" s="25">
        <v>329</v>
      </c>
      <c r="Q1011" s="24" t="s">
        <v>32</v>
      </c>
      <c r="R1011" s="439">
        <v>52</v>
      </c>
      <c r="S1011" s="669">
        <v>5000</v>
      </c>
      <c r="T1011" s="669"/>
      <c r="U1011" s="965">
        <v>5000</v>
      </c>
      <c r="V1011" s="669">
        <v>5000</v>
      </c>
      <c r="W1011" s="966">
        <v>5000</v>
      </c>
      <c r="X1011" s="669">
        <v>5000</v>
      </c>
      <c r="Y1011" s="692">
        <v>5000</v>
      </c>
    </row>
    <row r="1012" spans="2:29" ht="15" hidden="1" customHeight="1" x14ac:dyDescent="0.25">
      <c r="B1012" s="95" t="s">
        <v>105</v>
      </c>
      <c r="C1012" s="454" t="s">
        <v>309</v>
      </c>
      <c r="D1012" s="11"/>
      <c r="E1012" s="8" t="s">
        <v>6</v>
      </c>
      <c r="F1012" s="10"/>
      <c r="G1012" s="10"/>
      <c r="H1012" s="9" t="s">
        <v>48</v>
      </c>
      <c r="I1012" s="13" t="s">
        <v>9</v>
      </c>
      <c r="J1012" s="29" t="s">
        <v>10</v>
      </c>
      <c r="K1012" s="20" t="s">
        <v>347</v>
      </c>
      <c r="L1012" s="30">
        <v>3</v>
      </c>
      <c r="M1012" s="636">
        <v>2</v>
      </c>
      <c r="N1012" s="636">
        <v>9</v>
      </c>
      <c r="O1012" s="636">
        <v>9</v>
      </c>
      <c r="P1012" s="33">
        <v>329</v>
      </c>
      <c r="Q1012" s="34" t="s">
        <v>84</v>
      </c>
      <c r="R1012" s="439">
        <v>52</v>
      </c>
      <c r="S1012" s="669">
        <v>5000</v>
      </c>
      <c r="T1012" s="669"/>
      <c r="U1012" s="965">
        <v>5000</v>
      </c>
      <c r="V1012" s="669">
        <v>5000</v>
      </c>
      <c r="W1012" s="966">
        <v>5000</v>
      </c>
      <c r="X1012" s="669">
        <v>5000</v>
      </c>
      <c r="Y1012" s="692">
        <v>5000</v>
      </c>
    </row>
    <row r="1013" spans="2:29" ht="15" hidden="1" customHeight="1" x14ac:dyDescent="0.25">
      <c r="B1013" s="95" t="s">
        <v>105</v>
      </c>
      <c r="C1013" s="454" t="s">
        <v>309</v>
      </c>
      <c r="D1013" s="11"/>
      <c r="E1013" s="8" t="s">
        <v>6</v>
      </c>
      <c r="F1013" s="10"/>
      <c r="G1013" s="10"/>
      <c r="H1013" s="9" t="s">
        <v>48</v>
      </c>
      <c r="I1013" s="13" t="s">
        <v>9</v>
      </c>
      <c r="J1013" s="19" t="s">
        <v>10</v>
      </c>
      <c r="K1013" s="20" t="s">
        <v>347</v>
      </c>
      <c r="L1013" s="20">
        <v>3</v>
      </c>
      <c r="M1013" s="12">
        <v>4</v>
      </c>
      <c r="N1013" s="12">
        <v>3</v>
      </c>
      <c r="O1013" s="12">
        <v>1</v>
      </c>
      <c r="P1013" s="25">
        <v>343</v>
      </c>
      <c r="Q1013" s="24" t="s">
        <v>33</v>
      </c>
      <c r="R1013" s="439">
        <v>52</v>
      </c>
      <c r="S1013" s="669">
        <v>2000</v>
      </c>
      <c r="T1013" s="669"/>
      <c r="U1013" s="965">
        <v>2000</v>
      </c>
      <c r="V1013" s="669">
        <v>2000</v>
      </c>
      <c r="W1013" s="966">
        <v>2000</v>
      </c>
      <c r="X1013" s="669">
        <v>2000</v>
      </c>
      <c r="Y1013" s="692">
        <v>2000</v>
      </c>
    </row>
    <row r="1014" spans="2:29" ht="14.25" hidden="1" customHeight="1" x14ac:dyDescent="0.25">
      <c r="B1014" s="454"/>
      <c r="C1014" s="7"/>
      <c r="D1014" s="11"/>
      <c r="E1014" s="8"/>
      <c r="F1014" s="13"/>
      <c r="G1014" s="13"/>
      <c r="H1014" s="9"/>
      <c r="I1014" s="13"/>
      <c r="J1014" s="819"/>
      <c r="K1014" s="820"/>
      <c r="L1014" s="697"/>
      <c r="M1014" s="697"/>
      <c r="N1014" s="697"/>
      <c r="O1014" s="697"/>
      <c r="P1014" s="697"/>
      <c r="Q1014" s="821"/>
      <c r="R1014" s="822"/>
      <c r="S1014" s="818"/>
      <c r="T1014" s="818"/>
      <c r="U1014" s="1040"/>
      <c r="V1014" s="818"/>
      <c r="W1014" s="1040"/>
      <c r="X1014" s="818"/>
      <c r="Y1014" s="818"/>
    </row>
    <row r="1015" spans="2:29" ht="15" hidden="1" customHeight="1" x14ac:dyDescent="0.25"/>
    <row r="1016" spans="2:29" ht="21" hidden="1" customHeight="1" x14ac:dyDescent="0.25">
      <c r="B1016" s="506" t="s">
        <v>105</v>
      </c>
      <c r="C1016" s="506" t="s">
        <v>5</v>
      </c>
      <c r="D1016" s="507"/>
      <c r="E1016" s="508"/>
      <c r="F1016" s="508"/>
      <c r="G1016" s="508"/>
      <c r="H1016" s="508"/>
      <c r="I1016" s="486"/>
      <c r="J1016" s="509"/>
      <c r="K1016" s="509"/>
      <c r="L1016" s="501">
        <v>3</v>
      </c>
      <c r="M1016" s="501">
        <v>1</v>
      </c>
      <c r="N1016" s="501">
        <v>1</v>
      </c>
      <c r="O1016" s="509"/>
      <c r="P1016" s="509">
        <v>311</v>
      </c>
      <c r="Q1016" s="509" t="s">
        <v>200</v>
      </c>
      <c r="R1016" s="475">
        <v>11</v>
      </c>
      <c r="S1016" s="702">
        <f>S59+S60</f>
        <v>42763750</v>
      </c>
      <c r="T1016" s="702">
        <f t="shared" ref="T1016:Y1016" si="232">T59+T60</f>
        <v>30550425</v>
      </c>
      <c r="U1016" s="1064">
        <f t="shared" si="232"/>
        <v>43100000</v>
      </c>
      <c r="V1016" s="702">
        <f t="shared" si="232"/>
        <v>45500000</v>
      </c>
      <c r="W1016" s="1064">
        <f t="shared" si="232"/>
        <v>43130000</v>
      </c>
      <c r="X1016" s="702">
        <f t="shared" si="232"/>
        <v>45600000</v>
      </c>
      <c r="Y1016" s="702">
        <f t="shared" si="232"/>
        <v>45700000</v>
      </c>
    </row>
    <row r="1017" spans="2:29" ht="21" hidden="1" customHeight="1" x14ac:dyDescent="0.25">
      <c r="B1017" s="506" t="s">
        <v>105</v>
      </c>
      <c r="C1017" s="506" t="s">
        <v>5</v>
      </c>
      <c r="D1017" s="507"/>
      <c r="E1017" s="508"/>
      <c r="F1017" s="508"/>
      <c r="G1017" s="508"/>
      <c r="H1017" s="508"/>
      <c r="I1017" s="486"/>
      <c r="J1017" s="509"/>
      <c r="K1017" s="509"/>
      <c r="L1017" s="501">
        <v>3</v>
      </c>
      <c r="M1017" s="501">
        <v>1</v>
      </c>
      <c r="N1017" s="501">
        <v>1</v>
      </c>
      <c r="O1017" s="509"/>
      <c r="P1017" s="509">
        <v>311</v>
      </c>
      <c r="Q1017" s="509" t="s">
        <v>200</v>
      </c>
      <c r="R1017" s="798">
        <v>12</v>
      </c>
      <c r="S1017" s="702">
        <f>S321+S322</f>
        <v>660000</v>
      </c>
      <c r="T1017" s="702">
        <f t="shared" ref="T1017:Y1017" si="233">T321+T322</f>
        <v>224349</v>
      </c>
      <c r="U1017" s="1064">
        <f t="shared" si="233"/>
        <v>797000</v>
      </c>
      <c r="V1017" s="702">
        <f t="shared" si="233"/>
        <v>763267</v>
      </c>
      <c r="W1017" s="1064">
        <f t="shared" si="233"/>
        <v>797000</v>
      </c>
      <c r="X1017" s="702">
        <f t="shared" si="233"/>
        <v>780000</v>
      </c>
      <c r="Y1017" s="702">
        <f t="shared" si="233"/>
        <v>900000</v>
      </c>
    </row>
    <row r="1018" spans="2:29" ht="21" hidden="1" customHeight="1" x14ac:dyDescent="0.25">
      <c r="B1018" s="506" t="s">
        <v>105</v>
      </c>
      <c r="C1018" s="506" t="s">
        <v>5</v>
      </c>
      <c r="D1018" s="507"/>
      <c r="E1018" s="508"/>
      <c r="F1018" s="508"/>
      <c r="G1018" s="508"/>
      <c r="H1018" s="508"/>
      <c r="I1018" s="486"/>
      <c r="J1018" s="509"/>
      <c r="K1018" s="509"/>
      <c r="L1018" s="501">
        <v>3</v>
      </c>
      <c r="M1018" s="501">
        <v>1</v>
      </c>
      <c r="N1018" s="501">
        <v>1</v>
      </c>
      <c r="O1018" s="509"/>
      <c r="P1018" s="509">
        <v>311</v>
      </c>
      <c r="Q1018" s="509" t="s">
        <v>200</v>
      </c>
      <c r="R1018" s="477">
        <v>43</v>
      </c>
      <c r="S1018" s="476">
        <f>S140+S195+S196</f>
        <v>210000</v>
      </c>
      <c r="T1018" s="476">
        <f t="shared" ref="T1018:Y1018" si="234">T140+T195+T196</f>
        <v>151140</v>
      </c>
      <c r="U1018" s="1065">
        <f t="shared" si="234"/>
        <v>450000</v>
      </c>
      <c r="V1018" s="476">
        <f t="shared" si="234"/>
        <v>500000</v>
      </c>
      <c r="W1018" s="1065">
        <f t="shared" si="234"/>
        <v>450000</v>
      </c>
      <c r="X1018" s="476">
        <f t="shared" si="234"/>
        <v>450000</v>
      </c>
      <c r="Y1018" s="476">
        <f t="shared" si="234"/>
        <v>450000</v>
      </c>
    </row>
    <row r="1019" spans="2:29" ht="21" hidden="1" customHeight="1" x14ac:dyDescent="0.25">
      <c r="B1019" s="506" t="s">
        <v>105</v>
      </c>
      <c r="C1019" s="506" t="s">
        <v>5</v>
      </c>
      <c r="D1019" s="507"/>
      <c r="E1019" s="508"/>
      <c r="F1019" s="508"/>
      <c r="G1019" s="508"/>
      <c r="H1019" s="508"/>
      <c r="I1019" s="486"/>
      <c r="J1019" s="509"/>
      <c r="K1019" s="509"/>
      <c r="L1019" s="501">
        <v>3</v>
      </c>
      <c r="M1019" s="501">
        <v>1</v>
      </c>
      <c r="N1019" s="501">
        <v>1</v>
      </c>
      <c r="O1019" s="509"/>
      <c r="P1019" s="509">
        <v>311</v>
      </c>
      <c r="Q1019" s="509" t="s">
        <v>200</v>
      </c>
      <c r="R1019" s="799">
        <v>563</v>
      </c>
      <c r="S1019" s="476">
        <f>S347+S348</f>
        <v>3735000</v>
      </c>
      <c r="T1019" s="476">
        <f t="shared" ref="T1019:Y1019" si="235">T347+T348</f>
        <v>1271311</v>
      </c>
      <c r="U1019" s="1065">
        <f t="shared" si="235"/>
        <v>4535000</v>
      </c>
      <c r="V1019" s="476">
        <f t="shared" si="235"/>
        <v>4080000</v>
      </c>
      <c r="W1019" s="1065">
        <f t="shared" si="235"/>
        <v>4535000</v>
      </c>
      <c r="X1019" s="476">
        <f t="shared" si="235"/>
        <v>2856000</v>
      </c>
      <c r="Y1019" s="476">
        <f t="shared" si="235"/>
        <v>5100000</v>
      </c>
      <c r="AA1019" s="728"/>
      <c r="AB1019" s="728"/>
      <c r="AC1019" s="728"/>
    </row>
    <row r="1020" spans="2:29" ht="21" hidden="1" customHeight="1" x14ac:dyDescent="0.25">
      <c r="B1020" s="718" t="s">
        <v>105</v>
      </c>
      <c r="C1020" s="718" t="s">
        <v>275</v>
      </c>
      <c r="D1020" s="507"/>
      <c r="E1020" s="508"/>
      <c r="F1020" s="508"/>
      <c r="G1020" s="508"/>
      <c r="H1020" s="508"/>
      <c r="I1020" s="486"/>
      <c r="J1020" s="719"/>
      <c r="K1020" s="719"/>
      <c r="L1020" s="720">
        <v>3</v>
      </c>
      <c r="M1020" s="720">
        <v>1</v>
      </c>
      <c r="N1020" s="720">
        <v>1</v>
      </c>
      <c r="O1020" s="719"/>
      <c r="P1020" s="719">
        <v>311</v>
      </c>
      <c r="Q1020" s="719" t="s">
        <v>200</v>
      </c>
      <c r="R1020" s="502">
        <v>11</v>
      </c>
      <c r="S1020" s="702">
        <f>S416+S417</f>
        <v>2613000</v>
      </c>
      <c r="T1020" s="702">
        <f t="shared" ref="T1020:Y1020" si="236">T416+T417</f>
        <v>1579968</v>
      </c>
      <c r="U1020" s="1064">
        <f t="shared" si="236"/>
        <v>2603000</v>
      </c>
      <c r="V1020" s="702">
        <f t="shared" si="236"/>
        <v>2613000</v>
      </c>
      <c r="W1020" s="1064">
        <f t="shared" si="236"/>
        <v>2663000</v>
      </c>
      <c r="X1020" s="702">
        <f t="shared" si="236"/>
        <v>2663000</v>
      </c>
      <c r="Y1020" s="702">
        <f t="shared" si="236"/>
        <v>2683000</v>
      </c>
    </row>
    <row r="1021" spans="2:29" ht="21" hidden="1" customHeight="1" x14ac:dyDescent="0.25">
      <c r="B1021" s="718" t="s">
        <v>105</v>
      </c>
      <c r="C1021" s="718" t="s">
        <v>275</v>
      </c>
      <c r="D1021" s="507"/>
      <c r="E1021" s="508"/>
      <c r="F1021" s="508"/>
      <c r="G1021" s="508"/>
      <c r="H1021" s="508"/>
      <c r="I1021" s="486"/>
      <c r="J1021" s="719"/>
      <c r="K1021" s="719"/>
      <c r="L1021" s="720">
        <v>3</v>
      </c>
      <c r="M1021" s="720">
        <v>1</v>
      </c>
      <c r="N1021" s="720">
        <v>1</v>
      </c>
      <c r="O1021" s="719"/>
      <c r="P1021" s="719">
        <v>311</v>
      </c>
      <c r="Q1021" s="719" t="s">
        <v>200</v>
      </c>
      <c r="R1021" s="798">
        <v>12</v>
      </c>
      <c r="S1021" s="702">
        <f>S488</f>
        <v>140000</v>
      </c>
      <c r="T1021" s="702">
        <f t="shared" ref="T1021:Y1021" si="237">T488</f>
        <v>27368</v>
      </c>
      <c r="U1021" s="1064">
        <f t="shared" si="237"/>
        <v>162000</v>
      </c>
      <c r="V1021" s="702">
        <f t="shared" si="237"/>
        <v>269000</v>
      </c>
      <c r="W1021" s="1064">
        <f t="shared" si="237"/>
        <v>32000</v>
      </c>
      <c r="X1021" s="702">
        <f t="shared" si="237"/>
        <v>0</v>
      </c>
      <c r="Y1021" s="702">
        <f t="shared" si="237"/>
        <v>0</v>
      </c>
    </row>
    <row r="1022" spans="2:29" ht="21" hidden="1" customHeight="1" x14ac:dyDescent="0.25">
      <c r="B1022" s="718" t="s">
        <v>105</v>
      </c>
      <c r="C1022" s="718" t="s">
        <v>275</v>
      </c>
      <c r="D1022" s="507"/>
      <c r="E1022" s="508"/>
      <c r="F1022" s="508"/>
      <c r="G1022" s="508"/>
      <c r="H1022" s="508"/>
      <c r="I1022" s="486"/>
      <c r="J1022" s="719"/>
      <c r="K1022" s="719"/>
      <c r="L1022" s="720">
        <v>3</v>
      </c>
      <c r="M1022" s="720">
        <v>1</v>
      </c>
      <c r="N1022" s="720">
        <v>1</v>
      </c>
      <c r="O1022" s="719"/>
      <c r="P1022" s="719">
        <v>311</v>
      </c>
      <c r="Q1022" s="719" t="s">
        <v>200</v>
      </c>
      <c r="R1022" s="898">
        <v>51</v>
      </c>
      <c r="S1022" s="702">
        <f>S493</f>
        <v>70000</v>
      </c>
      <c r="T1022" s="702">
        <f t="shared" ref="T1022:Y1022" si="238">T493</f>
        <v>0</v>
      </c>
      <c r="U1022" s="1064">
        <f t="shared" si="238"/>
        <v>90000</v>
      </c>
      <c r="V1022" s="702">
        <f t="shared" si="238"/>
        <v>133000</v>
      </c>
      <c r="W1022" s="1064">
        <f t="shared" si="238"/>
        <v>20000</v>
      </c>
      <c r="X1022" s="702">
        <f t="shared" si="238"/>
        <v>0</v>
      </c>
      <c r="Y1022" s="702">
        <f t="shared" si="238"/>
        <v>0</v>
      </c>
    </row>
    <row r="1023" spans="2:29" ht="21" hidden="1" customHeight="1" x14ac:dyDescent="0.25">
      <c r="B1023" s="785" t="s">
        <v>105</v>
      </c>
      <c r="C1023" s="785" t="s">
        <v>289</v>
      </c>
      <c r="D1023" s="507"/>
      <c r="E1023" s="508"/>
      <c r="F1023" s="508"/>
      <c r="G1023" s="508"/>
      <c r="H1023" s="508"/>
      <c r="I1023" s="486"/>
      <c r="J1023" s="786"/>
      <c r="K1023" s="786"/>
      <c r="L1023" s="787">
        <v>3</v>
      </c>
      <c r="M1023" s="787">
        <v>1</v>
      </c>
      <c r="N1023" s="787">
        <v>1</v>
      </c>
      <c r="O1023" s="786"/>
      <c r="P1023" s="786">
        <v>311</v>
      </c>
      <c r="Q1023" s="786" t="s">
        <v>200</v>
      </c>
      <c r="R1023" s="477">
        <v>43</v>
      </c>
      <c r="S1023" s="702">
        <f>S513+S514</f>
        <v>15381000</v>
      </c>
      <c r="T1023" s="702">
        <f t="shared" ref="T1023:Y1023" si="239">T513+T514</f>
        <v>9870453</v>
      </c>
      <c r="U1023" s="1064">
        <f t="shared" si="239"/>
        <v>13842900</v>
      </c>
      <c r="V1023" s="702">
        <f t="shared" si="239"/>
        <v>13464000</v>
      </c>
      <c r="W1023" s="1064">
        <f t="shared" si="239"/>
        <v>13842900</v>
      </c>
      <c r="X1023" s="702">
        <f t="shared" si="239"/>
        <v>6950000</v>
      </c>
      <c r="Y1023" s="702">
        <f t="shared" si="239"/>
        <v>6950000</v>
      </c>
    </row>
    <row r="1024" spans="2:29" ht="21" hidden="1" customHeight="1" x14ac:dyDescent="0.25">
      <c r="B1024" s="511" t="s">
        <v>105</v>
      </c>
      <c r="C1024" s="511" t="s">
        <v>116</v>
      </c>
      <c r="D1024" s="507"/>
      <c r="E1024" s="508"/>
      <c r="F1024" s="508"/>
      <c r="G1024" s="508"/>
      <c r="H1024" s="508"/>
      <c r="I1024" s="486"/>
      <c r="J1024" s="512"/>
      <c r="K1024" s="512"/>
      <c r="L1024" s="491">
        <v>3</v>
      </c>
      <c r="M1024" s="491">
        <v>1</v>
      </c>
      <c r="N1024" s="491">
        <v>1</v>
      </c>
      <c r="O1024" s="512"/>
      <c r="P1024" s="512">
        <v>311</v>
      </c>
      <c r="Q1024" s="512" t="s">
        <v>200</v>
      </c>
      <c r="R1024" s="502">
        <v>11</v>
      </c>
      <c r="S1024" s="702">
        <f>S565+S566+S567</f>
        <v>6985200</v>
      </c>
      <c r="T1024" s="702">
        <f t="shared" ref="T1024:Y1024" si="240">T565+T566+T567</f>
        <v>5111204</v>
      </c>
      <c r="U1024" s="1064">
        <f t="shared" si="240"/>
        <v>7335200</v>
      </c>
      <c r="V1024" s="702">
        <f t="shared" si="240"/>
        <v>9185000</v>
      </c>
      <c r="W1024" s="1064">
        <f t="shared" si="240"/>
        <v>7385200</v>
      </c>
      <c r="X1024" s="702">
        <f t="shared" si="240"/>
        <v>9285000</v>
      </c>
      <c r="Y1024" s="702">
        <f t="shared" si="240"/>
        <v>9385000</v>
      </c>
    </row>
    <row r="1025" spans="2:25" ht="21" hidden="1" customHeight="1" x14ac:dyDescent="0.25">
      <c r="B1025" s="511" t="s">
        <v>105</v>
      </c>
      <c r="C1025" s="511" t="s">
        <v>116</v>
      </c>
      <c r="D1025" s="507"/>
      <c r="E1025" s="508"/>
      <c r="F1025" s="508"/>
      <c r="G1025" s="508"/>
      <c r="H1025" s="508"/>
      <c r="I1025" s="486"/>
      <c r="J1025" s="512"/>
      <c r="K1025" s="512"/>
      <c r="L1025" s="491">
        <v>3</v>
      </c>
      <c r="M1025" s="491">
        <v>1</v>
      </c>
      <c r="N1025" s="491">
        <v>1</v>
      </c>
      <c r="O1025" s="512"/>
      <c r="P1025" s="512">
        <v>311</v>
      </c>
      <c r="Q1025" s="512" t="s">
        <v>200</v>
      </c>
      <c r="R1025" s="879">
        <v>51</v>
      </c>
      <c r="S1025" s="702">
        <f>S682</f>
        <v>0</v>
      </c>
      <c r="T1025" s="702">
        <f t="shared" ref="T1025:Y1025" si="241">T682</f>
        <v>0</v>
      </c>
      <c r="U1025" s="1064">
        <f t="shared" si="241"/>
        <v>0</v>
      </c>
      <c r="V1025" s="702">
        <f t="shared" si="241"/>
        <v>0</v>
      </c>
      <c r="W1025" s="1064">
        <f t="shared" si="241"/>
        <v>0</v>
      </c>
      <c r="X1025" s="702">
        <f t="shared" si="241"/>
        <v>0</v>
      </c>
      <c r="Y1025" s="702">
        <f t="shared" si="241"/>
        <v>0</v>
      </c>
    </row>
    <row r="1026" spans="2:25" ht="21" hidden="1" customHeight="1" x14ac:dyDescent="0.25">
      <c r="B1026" s="513" t="s">
        <v>105</v>
      </c>
      <c r="C1026" s="513" t="s">
        <v>150</v>
      </c>
      <c r="D1026" s="507"/>
      <c r="E1026" s="508"/>
      <c r="F1026" s="508"/>
      <c r="G1026" s="508"/>
      <c r="H1026" s="508"/>
      <c r="I1026" s="486"/>
      <c r="J1026" s="514"/>
      <c r="K1026" s="514"/>
      <c r="L1026" s="503">
        <v>3</v>
      </c>
      <c r="M1026" s="503">
        <v>1</v>
      </c>
      <c r="N1026" s="503">
        <v>1</v>
      </c>
      <c r="O1026" s="514"/>
      <c r="P1026" s="514">
        <v>311</v>
      </c>
      <c r="Q1026" s="514" t="s">
        <v>200</v>
      </c>
      <c r="R1026" s="475">
        <v>11</v>
      </c>
      <c r="S1026" s="702">
        <f>S717+S719+S720+S865+S949+S953</f>
        <v>87235000</v>
      </c>
      <c r="T1026" s="702">
        <f t="shared" ref="T1026:Y1026" si="242">T717+T719+T720+T865+T949+T953</f>
        <v>63396545</v>
      </c>
      <c r="U1026" s="1064">
        <f t="shared" si="242"/>
        <v>87110000</v>
      </c>
      <c r="V1026" s="702">
        <f t="shared" si="242"/>
        <v>94600000</v>
      </c>
      <c r="W1026" s="1064">
        <f t="shared" si="242"/>
        <v>87210000</v>
      </c>
      <c r="X1026" s="702">
        <f t="shared" si="242"/>
        <v>95600000</v>
      </c>
      <c r="Y1026" s="702">
        <f t="shared" si="242"/>
        <v>96600000</v>
      </c>
    </row>
    <row r="1027" spans="2:25" ht="21" hidden="1" customHeight="1" x14ac:dyDescent="0.25">
      <c r="B1027" s="513" t="s">
        <v>105</v>
      </c>
      <c r="C1027" s="513" t="s">
        <v>150</v>
      </c>
      <c r="D1027" s="507"/>
      <c r="E1027" s="508"/>
      <c r="F1027" s="508"/>
      <c r="G1027" s="508"/>
      <c r="H1027" s="508"/>
      <c r="I1027" s="486"/>
      <c r="J1027" s="514"/>
      <c r="K1027" s="514"/>
      <c r="L1027" s="503">
        <v>3</v>
      </c>
      <c r="M1027" s="503">
        <v>1</v>
      </c>
      <c r="N1027" s="503">
        <v>1</v>
      </c>
      <c r="O1027" s="514"/>
      <c r="P1027" s="514">
        <v>311</v>
      </c>
      <c r="Q1027" s="514" t="s">
        <v>200</v>
      </c>
      <c r="R1027" s="477">
        <v>43</v>
      </c>
      <c r="S1027" s="702">
        <f>S918</f>
        <v>0</v>
      </c>
      <c r="T1027" s="702">
        <f t="shared" ref="T1027:Y1027" si="243">T918</f>
        <v>0</v>
      </c>
      <c r="U1027" s="1064">
        <f t="shared" si="243"/>
        <v>0</v>
      </c>
      <c r="V1027" s="702">
        <f t="shared" si="243"/>
        <v>0</v>
      </c>
      <c r="W1027" s="1064">
        <f t="shared" si="243"/>
        <v>0</v>
      </c>
      <c r="X1027" s="702">
        <f t="shared" si="243"/>
        <v>0</v>
      </c>
      <c r="Y1027" s="702">
        <f t="shared" si="243"/>
        <v>0</v>
      </c>
    </row>
    <row r="1028" spans="2:25" ht="21" hidden="1" customHeight="1" x14ac:dyDescent="0.25">
      <c r="B1028" s="876" t="s">
        <v>105</v>
      </c>
      <c r="C1028" s="876" t="s">
        <v>309</v>
      </c>
      <c r="D1028" s="507"/>
      <c r="E1028" s="508"/>
      <c r="F1028" s="508"/>
      <c r="G1028" s="508"/>
      <c r="H1028" s="508"/>
      <c r="I1028" s="486"/>
      <c r="J1028" s="876"/>
      <c r="K1028" s="876"/>
      <c r="L1028" s="876">
        <v>3</v>
      </c>
      <c r="M1028" s="876">
        <v>1</v>
      </c>
      <c r="N1028" s="876">
        <v>1</v>
      </c>
      <c r="O1028" s="876"/>
      <c r="P1028" s="876">
        <v>311</v>
      </c>
      <c r="Q1028" s="877" t="s">
        <v>200</v>
      </c>
      <c r="R1028" s="502">
        <v>11</v>
      </c>
      <c r="S1028" s="702">
        <f>S971</f>
        <v>219184</v>
      </c>
      <c r="T1028" s="702">
        <f t="shared" ref="T1028:Y1028" si="244">T971</f>
        <v>219184</v>
      </c>
      <c r="U1028" s="1064">
        <f t="shared" si="244"/>
        <v>220000</v>
      </c>
      <c r="V1028" s="702">
        <f t="shared" si="244"/>
        <v>220000</v>
      </c>
      <c r="W1028" s="1064">
        <f t="shared" si="244"/>
        <v>220000</v>
      </c>
      <c r="X1028" s="702">
        <f t="shared" si="244"/>
        <v>220000</v>
      </c>
      <c r="Y1028" s="702">
        <f t="shared" si="244"/>
        <v>220000</v>
      </c>
    </row>
    <row r="1029" spans="2:25" ht="21" hidden="1" customHeight="1" x14ac:dyDescent="0.25">
      <c r="B1029" s="876" t="s">
        <v>105</v>
      </c>
      <c r="C1029" s="876" t="s">
        <v>309</v>
      </c>
      <c r="D1029" s="507"/>
      <c r="E1029" s="508"/>
      <c r="F1029" s="508"/>
      <c r="G1029" s="508"/>
      <c r="H1029" s="508"/>
      <c r="I1029" s="486"/>
      <c r="J1029" s="876"/>
      <c r="K1029" s="876"/>
      <c r="L1029" s="876">
        <v>3</v>
      </c>
      <c r="M1029" s="876">
        <v>1</v>
      </c>
      <c r="N1029" s="876">
        <v>1</v>
      </c>
      <c r="O1029" s="876"/>
      <c r="P1029" s="876">
        <v>311</v>
      </c>
      <c r="Q1029" s="877" t="s">
        <v>200</v>
      </c>
      <c r="R1029" s="481">
        <v>52</v>
      </c>
      <c r="S1029" s="702">
        <f>S992</f>
        <v>200000</v>
      </c>
      <c r="T1029" s="702">
        <f t="shared" ref="T1029:Y1029" si="245">T992</f>
        <v>0</v>
      </c>
      <c r="U1029" s="1064">
        <f t="shared" si="245"/>
        <v>200000</v>
      </c>
      <c r="V1029" s="702">
        <f t="shared" si="245"/>
        <v>220000</v>
      </c>
      <c r="W1029" s="1064">
        <f t="shared" si="245"/>
        <v>200000</v>
      </c>
      <c r="X1029" s="702">
        <f t="shared" si="245"/>
        <v>220000</v>
      </c>
      <c r="Y1029" s="702">
        <f t="shared" si="245"/>
        <v>220000</v>
      </c>
    </row>
    <row r="1030" spans="2:25" ht="15" hidden="1" customHeight="1" x14ac:dyDescent="0.25">
      <c r="B1030" s="515" t="s">
        <v>105</v>
      </c>
      <c r="C1030" s="515"/>
      <c r="D1030" s="473"/>
      <c r="E1030" s="508"/>
      <c r="F1030" s="508"/>
      <c r="G1030" s="508"/>
      <c r="H1030" s="508"/>
      <c r="I1030" s="486"/>
      <c r="J1030" s="473" t="s">
        <v>201</v>
      </c>
      <c r="K1030" s="473"/>
      <c r="L1030" s="474">
        <v>3</v>
      </c>
      <c r="M1030" s="474">
        <v>1</v>
      </c>
      <c r="N1030" s="474">
        <v>1</v>
      </c>
      <c r="O1030" s="473"/>
      <c r="P1030" s="473">
        <v>311</v>
      </c>
      <c r="Q1030" s="473" t="s">
        <v>200</v>
      </c>
      <c r="R1030" s="475">
        <v>11</v>
      </c>
      <c r="S1030" s="476">
        <f>S1016+S1024+S1026+S1020+S1028</f>
        <v>139816134</v>
      </c>
      <c r="T1030" s="476">
        <f t="shared" ref="T1030:Y1030" si="246">T1016+T1024+T1026+T1020+T1028</f>
        <v>100857326</v>
      </c>
      <c r="U1030" s="1065">
        <f t="shared" si="246"/>
        <v>140368200</v>
      </c>
      <c r="V1030" s="476">
        <f t="shared" si="246"/>
        <v>152118000</v>
      </c>
      <c r="W1030" s="1065">
        <f t="shared" si="246"/>
        <v>140608200</v>
      </c>
      <c r="X1030" s="476">
        <f t="shared" si="246"/>
        <v>153368000</v>
      </c>
      <c r="Y1030" s="476">
        <f t="shared" si="246"/>
        <v>154588000</v>
      </c>
    </row>
    <row r="1031" spans="2:25" ht="15" hidden="1" customHeight="1" x14ac:dyDescent="0.25">
      <c r="B1031" s="515" t="s">
        <v>105</v>
      </c>
      <c r="C1031" s="515"/>
      <c r="D1031" s="473"/>
      <c r="E1031" s="508"/>
      <c r="F1031" s="508"/>
      <c r="G1031" s="508"/>
      <c r="H1031" s="508"/>
      <c r="I1031" s="486"/>
      <c r="J1031" s="473" t="s">
        <v>201</v>
      </c>
      <c r="K1031" s="473"/>
      <c r="L1031" s="474">
        <v>3</v>
      </c>
      <c r="M1031" s="474">
        <v>1</v>
      </c>
      <c r="N1031" s="474">
        <v>1</v>
      </c>
      <c r="O1031" s="473"/>
      <c r="P1031" s="473">
        <v>311</v>
      </c>
      <c r="Q1031" s="473" t="s">
        <v>200</v>
      </c>
      <c r="R1031" s="798">
        <v>12</v>
      </c>
      <c r="S1031" s="476">
        <f>S1017+S1021</f>
        <v>800000</v>
      </c>
      <c r="T1031" s="476">
        <f t="shared" ref="T1031:Y1031" si="247">T1017+T1021</f>
        <v>251717</v>
      </c>
      <c r="U1031" s="1065">
        <f t="shared" si="247"/>
        <v>959000</v>
      </c>
      <c r="V1031" s="476">
        <f t="shared" si="247"/>
        <v>1032267</v>
      </c>
      <c r="W1031" s="1065">
        <f t="shared" si="247"/>
        <v>829000</v>
      </c>
      <c r="X1031" s="476">
        <f t="shared" si="247"/>
        <v>780000</v>
      </c>
      <c r="Y1031" s="476">
        <f t="shared" si="247"/>
        <v>900000</v>
      </c>
    </row>
    <row r="1032" spans="2:25" ht="15" hidden="1" customHeight="1" x14ac:dyDescent="0.25">
      <c r="B1032" s="515" t="s">
        <v>105</v>
      </c>
      <c r="C1032" s="515"/>
      <c r="D1032" s="473"/>
      <c r="E1032" s="508"/>
      <c r="F1032" s="508"/>
      <c r="G1032" s="508"/>
      <c r="H1032" s="508"/>
      <c r="I1032" s="486"/>
      <c r="J1032" s="473" t="s">
        <v>201</v>
      </c>
      <c r="K1032" s="473"/>
      <c r="L1032" s="474">
        <v>3</v>
      </c>
      <c r="M1032" s="474">
        <v>1</v>
      </c>
      <c r="N1032" s="474">
        <v>1</v>
      </c>
      <c r="O1032" s="473"/>
      <c r="P1032" s="473">
        <v>311</v>
      </c>
      <c r="Q1032" s="473" t="s">
        <v>200</v>
      </c>
      <c r="R1032" s="477">
        <v>43</v>
      </c>
      <c r="S1032" s="476">
        <f>S1018+S1027+S1023</f>
        <v>15591000</v>
      </c>
      <c r="T1032" s="476">
        <f t="shared" ref="T1032:Y1032" si="248">T1018+T1027+T1023</f>
        <v>10021593</v>
      </c>
      <c r="U1032" s="1065">
        <f t="shared" si="248"/>
        <v>14292900</v>
      </c>
      <c r="V1032" s="476">
        <f t="shared" si="248"/>
        <v>13964000</v>
      </c>
      <c r="W1032" s="1065">
        <f t="shared" si="248"/>
        <v>14292900</v>
      </c>
      <c r="X1032" s="476">
        <f t="shared" si="248"/>
        <v>7400000</v>
      </c>
      <c r="Y1032" s="476">
        <f t="shared" si="248"/>
        <v>7400000</v>
      </c>
    </row>
    <row r="1033" spans="2:25" ht="15" hidden="1" customHeight="1" x14ac:dyDescent="0.25">
      <c r="B1033" s="515" t="s">
        <v>105</v>
      </c>
      <c r="C1033" s="515"/>
      <c r="D1033" s="473"/>
      <c r="E1033" s="508"/>
      <c r="F1033" s="508"/>
      <c r="G1033" s="508"/>
      <c r="H1033" s="508"/>
      <c r="I1033" s="486"/>
      <c r="J1033" s="473" t="s">
        <v>201</v>
      </c>
      <c r="K1033" s="473"/>
      <c r="L1033" s="474">
        <v>3</v>
      </c>
      <c r="M1033" s="474">
        <v>1</v>
      </c>
      <c r="N1033" s="474">
        <v>1</v>
      </c>
      <c r="O1033" s="473"/>
      <c r="P1033" s="473">
        <v>311</v>
      </c>
      <c r="Q1033" s="473" t="s">
        <v>200</v>
      </c>
      <c r="R1033" s="879">
        <v>51</v>
      </c>
      <c r="S1033" s="476">
        <f>S1025</f>
        <v>0</v>
      </c>
      <c r="T1033" s="476">
        <f t="shared" ref="T1033:Y1033" si="249">T1025</f>
        <v>0</v>
      </c>
      <c r="U1033" s="1065">
        <f t="shared" si="249"/>
        <v>0</v>
      </c>
      <c r="V1033" s="476">
        <f t="shared" si="249"/>
        <v>0</v>
      </c>
      <c r="W1033" s="1065">
        <f t="shared" si="249"/>
        <v>0</v>
      </c>
      <c r="X1033" s="476">
        <f t="shared" si="249"/>
        <v>0</v>
      </c>
      <c r="Y1033" s="476">
        <f t="shared" si="249"/>
        <v>0</v>
      </c>
    </row>
    <row r="1034" spans="2:25" ht="15" hidden="1" customHeight="1" x14ac:dyDescent="0.25">
      <c r="B1034" s="515" t="s">
        <v>105</v>
      </c>
      <c r="C1034" s="515"/>
      <c r="D1034" s="473"/>
      <c r="E1034" s="508"/>
      <c r="F1034" s="508"/>
      <c r="G1034" s="508"/>
      <c r="H1034" s="508"/>
      <c r="I1034" s="486"/>
      <c r="J1034" s="473" t="s">
        <v>201</v>
      </c>
      <c r="K1034" s="473"/>
      <c r="L1034" s="474">
        <v>3</v>
      </c>
      <c r="M1034" s="474">
        <v>1</v>
      </c>
      <c r="N1034" s="474">
        <v>1</v>
      </c>
      <c r="O1034" s="473"/>
      <c r="P1034" s="473">
        <v>311</v>
      </c>
      <c r="Q1034" s="473" t="s">
        <v>200</v>
      </c>
      <c r="R1034" s="481">
        <v>52</v>
      </c>
      <c r="S1034" s="476">
        <f>S1029</f>
        <v>200000</v>
      </c>
      <c r="T1034" s="476">
        <f t="shared" ref="T1034:Y1034" si="250">T1029</f>
        <v>0</v>
      </c>
      <c r="U1034" s="1065">
        <f t="shared" si="250"/>
        <v>200000</v>
      </c>
      <c r="V1034" s="476">
        <f t="shared" si="250"/>
        <v>220000</v>
      </c>
      <c r="W1034" s="1065">
        <f t="shared" si="250"/>
        <v>200000</v>
      </c>
      <c r="X1034" s="476">
        <f t="shared" si="250"/>
        <v>220000</v>
      </c>
      <c r="Y1034" s="476">
        <f t="shared" si="250"/>
        <v>220000</v>
      </c>
    </row>
    <row r="1035" spans="2:25" ht="15" hidden="1" customHeight="1" x14ac:dyDescent="0.25">
      <c r="B1035" s="515" t="s">
        <v>105</v>
      </c>
      <c r="C1035" s="515"/>
      <c r="D1035" s="473"/>
      <c r="E1035" s="508"/>
      <c r="F1035" s="508"/>
      <c r="G1035" s="508"/>
      <c r="H1035" s="508"/>
      <c r="I1035" s="486"/>
      <c r="J1035" s="473" t="s">
        <v>201</v>
      </c>
      <c r="K1035" s="473"/>
      <c r="L1035" s="474">
        <v>3</v>
      </c>
      <c r="M1035" s="474">
        <v>1</v>
      </c>
      <c r="N1035" s="474">
        <v>1</v>
      </c>
      <c r="O1035" s="473"/>
      <c r="P1035" s="473">
        <v>311</v>
      </c>
      <c r="Q1035" s="473" t="s">
        <v>200</v>
      </c>
      <c r="R1035" s="799">
        <v>563</v>
      </c>
      <c r="S1035" s="476">
        <f>S1019</f>
        <v>3735000</v>
      </c>
      <c r="T1035" s="476">
        <f t="shared" ref="T1035:Y1035" si="251">T1019</f>
        <v>1271311</v>
      </c>
      <c r="U1035" s="1065">
        <f t="shared" si="251"/>
        <v>4535000</v>
      </c>
      <c r="V1035" s="476">
        <f t="shared" si="251"/>
        <v>4080000</v>
      </c>
      <c r="W1035" s="1065">
        <f t="shared" si="251"/>
        <v>4535000</v>
      </c>
      <c r="X1035" s="476">
        <f t="shared" si="251"/>
        <v>2856000</v>
      </c>
      <c r="Y1035" s="476">
        <f t="shared" si="251"/>
        <v>5100000</v>
      </c>
    </row>
    <row r="1036" spans="2:25" ht="15" hidden="1" customHeight="1" x14ac:dyDescent="0.25">
      <c r="B1036" s="515" t="s">
        <v>105</v>
      </c>
      <c r="C1036" s="515"/>
      <c r="D1036" s="473"/>
      <c r="E1036" s="508"/>
      <c r="F1036" s="508"/>
      <c r="G1036" s="508"/>
      <c r="H1036" s="508"/>
      <c r="I1036" s="486"/>
      <c r="J1036" s="473" t="s">
        <v>201</v>
      </c>
      <c r="K1036" s="473"/>
      <c r="L1036" s="474">
        <v>3</v>
      </c>
      <c r="M1036" s="474">
        <v>1</v>
      </c>
      <c r="N1036" s="474">
        <v>1</v>
      </c>
      <c r="O1036" s="473"/>
      <c r="P1036" s="473">
        <v>311</v>
      </c>
      <c r="Q1036" s="473" t="s">
        <v>200</v>
      </c>
      <c r="R1036" s="972">
        <v>564</v>
      </c>
      <c r="S1036" s="476">
        <f>S1022</f>
        <v>70000</v>
      </c>
      <c r="T1036" s="476">
        <f t="shared" ref="T1036:Y1036" si="252">T1022</f>
        <v>0</v>
      </c>
      <c r="U1036" s="1065">
        <f t="shared" si="252"/>
        <v>90000</v>
      </c>
      <c r="V1036" s="476">
        <f t="shared" si="252"/>
        <v>133000</v>
      </c>
      <c r="W1036" s="1065">
        <f t="shared" si="252"/>
        <v>20000</v>
      </c>
      <c r="X1036" s="476">
        <f t="shared" si="252"/>
        <v>0</v>
      </c>
      <c r="Y1036" s="476">
        <f t="shared" si="252"/>
        <v>0</v>
      </c>
    </row>
    <row r="1037" spans="2:25" ht="15" hidden="1" customHeight="1" x14ac:dyDescent="0.25">
      <c r="B1037" s="515"/>
      <c r="C1037" s="515"/>
      <c r="D1037" s="473"/>
      <c r="E1037" s="508"/>
      <c r="F1037" s="508"/>
      <c r="G1037" s="508"/>
      <c r="H1037" s="508"/>
      <c r="I1037" s="486"/>
      <c r="J1037" s="473" t="s">
        <v>202</v>
      </c>
      <c r="K1037" s="473"/>
      <c r="L1037" s="478">
        <v>3</v>
      </c>
      <c r="M1037" s="478">
        <v>1</v>
      </c>
      <c r="N1037" s="478">
        <v>1</v>
      </c>
      <c r="O1037" s="516"/>
      <c r="P1037" s="516">
        <v>311</v>
      </c>
      <c r="Q1037" s="516" t="s">
        <v>200</v>
      </c>
      <c r="R1037" s="479"/>
      <c r="S1037" s="500">
        <f>S1030+S1032+S1031+S1035+S1033+S1034+S1036</f>
        <v>160212134</v>
      </c>
      <c r="T1037" s="500">
        <f t="shared" ref="T1037:Y1037" si="253">T1030+T1032+T1031+T1035+T1033+T1034+T1036</f>
        <v>112401947</v>
      </c>
      <c r="U1037" s="1066">
        <f t="shared" si="253"/>
        <v>160445100</v>
      </c>
      <c r="V1037" s="500">
        <f t="shared" si="253"/>
        <v>171547267</v>
      </c>
      <c r="W1037" s="1066">
        <f t="shared" si="253"/>
        <v>160485100</v>
      </c>
      <c r="X1037" s="500">
        <f t="shared" si="253"/>
        <v>164624000</v>
      </c>
      <c r="Y1037" s="500">
        <f t="shared" si="253"/>
        <v>168208000</v>
      </c>
    </row>
    <row r="1038" spans="2:25" ht="15" hidden="1" customHeight="1" x14ac:dyDescent="0.25">
      <c r="B1038" s="515"/>
      <c r="C1038" s="515"/>
      <c r="D1038" s="473"/>
      <c r="E1038" s="508"/>
      <c r="F1038" s="508"/>
      <c r="G1038" s="508"/>
      <c r="H1038" s="508"/>
      <c r="I1038" s="486"/>
      <c r="J1038" s="473" t="s">
        <v>98</v>
      </c>
      <c r="K1038" s="473"/>
      <c r="L1038" s="478">
        <v>3</v>
      </c>
      <c r="M1038" s="478">
        <v>1</v>
      </c>
      <c r="N1038" s="478"/>
      <c r="O1038" s="516"/>
      <c r="P1038" s="516"/>
      <c r="Q1038" s="516"/>
      <c r="R1038" s="479"/>
      <c r="S1038" s="500">
        <f>S1030+S1031</f>
        <v>140616134</v>
      </c>
      <c r="T1038" s="500">
        <f t="shared" ref="T1038:Y1038" si="254">T1030+T1031</f>
        <v>101109043</v>
      </c>
      <c r="U1038" s="1066">
        <f t="shared" si="254"/>
        <v>141327200</v>
      </c>
      <c r="V1038" s="500">
        <f t="shared" si="254"/>
        <v>153150267</v>
      </c>
      <c r="W1038" s="1066">
        <f t="shared" si="254"/>
        <v>141437200</v>
      </c>
      <c r="X1038" s="500">
        <f t="shared" si="254"/>
        <v>154148000</v>
      </c>
      <c r="Y1038" s="500">
        <f t="shared" si="254"/>
        <v>155488000</v>
      </c>
    </row>
    <row r="1039" spans="2:25" ht="21" hidden="1" customHeight="1" x14ac:dyDescent="0.25">
      <c r="B1039" s="506" t="s">
        <v>105</v>
      </c>
      <c r="C1039" s="506" t="s">
        <v>5</v>
      </c>
      <c r="D1039" s="507"/>
      <c r="E1039" s="508"/>
      <c r="F1039" s="508"/>
      <c r="G1039" s="508"/>
      <c r="H1039" s="508"/>
      <c r="I1039" s="486"/>
      <c r="J1039" s="509"/>
      <c r="K1039" s="509"/>
      <c r="L1039" s="501">
        <v>3</v>
      </c>
      <c r="M1039" s="501">
        <v>1</v>
      </c>
      <c r="N1039" s="501">
        <v>2</v>
      </c>
      <c r="O1039" s="509"/>
      <c r="P1039" s="509">
        <v>312</v>
      </c>
      <c r="Q1039" s="509" t="s">
        <v>14</v>
      </c>
      <c r="R1039" s="480">
        <v>11</v>
      </c>
      <c r="S1039" s="476">
        <f>S61</f>
        <v>800000</v>
      </c>
      <c r="T1039" s="476">
        <f t="shared" ref="T1039:Y1039" si="255">T61</f>
        <v>658830</v>
      </c>
      <c r="U1039" s="1065">
        <f t="shared" si="255"/>
        <v>500000</v>
      </c>
      <c r="V1039" s="476">
        <f t="shared" si="255"/>
        <v>1000000</v>
      </c>
      <c r="W1039" s="1065">
        <f t="shared" si="255"/>
        <v>500000</v>
      </c>
      <c r="X1039" s="476">
        <f t="shared" si="255"/>
        <v>1000000</v>
      </c>
      <c r="Y1039" s="476">
        <f t="shared" si="255"/>
        <v>1000000</v>
      </c>
    </row>
    <row r="1040" spans="2:25" ht="21" hidden="1" customHeight="1" x14ac:dyDescent="0.25">
      <c r="B1040" s="506" t="s">
        <v>105</v>
      </c>
      <c r="C1040" s="506" t="s">
        <v>5</v>
      </c>
      <c r="D1040" s="507"/>
      <c r="E1040" s="508"/>
      <c r="F1040" s="508"/>
      <c r="G1040" s="508"/>
      <c r="H1040" s="508"/>
      <c r="I1040" s="486"/>
      <c r="J1040" s="509"/>
      <c r="K1040" s="509"/>
      <c r="L1040" s="501">
        <v>3</v>
      </c>
      <c r="M1040" s="501">
        <v>1</v>
      </c>
      <c r="N1040" s="501">
        <v>2</v>
      </c>
      <c r="O1040" s="509"/>
      <c r="P1040" s="509">
        <v>312</v>
      </c>
      <c r="Q1040" s="509" t="s">
        <v>14</v>
      </c>
      <c r="R1040" s="798">
        <v>12</v>
      </c>
      <c r="S1040" s="476">
        <f>S323</f>
        <v>25000</v>
      </c>
      <c r="T1040" s="476">
        <f t="shared" ref="T1040:Y1040" si="256">T323</f>
        <v>0</v>
      </c>
      <c r="U1040" s="1065">
        <f t="shared" si="256"/>
        <v>30000</v>
      </c>
      <c r="V1040" s="476">
        <f t="shared" si="256"/>
        <v>14400</v>
      </c>
      <c r="W1040" s="1065">
        <f t="shared" si="256"/>
        <v>30000</v>
      </c>
      <c r="X1040" s="476">
        <f t="shared" si="256"/>
        <v>12600</v>
      </c>
      <c r="Y1040" s="476">
        <f t="shared" si="256"/>
        <v>18000</v>
      </c>
    </row>
    <row r="1041" spans="2:25" ht="21" hidden="1" customHeight="1" x14ac:dyDescent="0.25">
      <c r="B1041" s="506" t="s">
        <v>105</v>
      </c>
      <c r="C1041" s="506" t="s">
        <v>5</v>
      </c>
      <c r="D1041" s="507"/>
      <c r="E1041" s="508"/>
      <c r="F1041" s="508"/>
      <c r="G1041" s="508"/>
      <c r="H1041" s="508"/>
      <c r="I1041" s="486"/>
      <c r="J1041" s="509"/>
      <c r="K1041" s="509"/>
      <c r="L1041" s="501">
        <v>3</v>
      </c>
      <c r="M1041" s="501">
        <v>1</v>
      </c>
      <c r="N1041" s="501">
        <v>2</v>
      </c>
      <c r="O1041" s="509"/>
      <c r="P1041" s="509">
        <v>312</v>
      </c>
      <c r="Q1041" s="509" t="s">
        <v>14</v>
      </c>
      <c r="R1041" s="477">
        <v>43</v>
      </c>
      <c r="S1041" s="476">
        <f>S197</f>
        <v>20000</v>
      </c>
      <c r="T1041" s="476">
        <f t="shared" ref="T1041:Y1041" si="257">T197</f>
        <v>0</v>
      </c>
      <c r="U1041" s="1065">
        <f t="shared" si="257"/>
        <v>20000</v>
      </c>
      <c r="V1041" s="476">
        <f t="shared" si="257"/>
        <v>20000</v>
      </c>
      <c r="W1041" s="1065">
        <f t="shared" si="257"/>
        <v>20000</v>
      </c>
      <c r="X1041" s="476">
        <f t="shared" si="257"/>
        <v>20000</v>
      </c>
      <c r="Y1041" s="476">
        <f t="shared" si="257"/>
        <v>20000</v>
      </c>
    </row>
    <row r="1042" spans="2:25" ht="21" hidden="1" customHeight="1" x14ac:dyDescent="0.25">
      <c r="B1042" s="506" t="s">
        <v>105</v>
      </c>
      <c r="C1042" s="506" t="s">
        <v>5</v>
      </c>
      <c r="D1042" s="507"/>
      <c r="E1042" s="508"/>
      <c r="F1042" s="508"/>
      <c r="G1042" s="508"/>
      <c r="H1042" s="508"/>
      <c r="I1042" s="486"/>
      <c r="J1042" s="509"/>
      <c r="K1042" s="509"/>
      <c r="L1042" s="501">
        <v>3</v>
      </c>
      <c r="M1042" s="501">
        <v>1</v>
      </c>
      <c r="N1042" s="501">
        <v>2</v>
      </c>
      <c r="O1042" s="509"/>
      <c r="P1042" s="509">
        <v>312</v>
      </c>
      <c r="Q1042" s="509" t="s">
        <v>14</v>
      </c>
      <c r="R1042" s="799">
        <v>563</v>
      </c>
      <c r="S1042" s="476">
        <f>S349</f>
        <v>53000</v>
      </c>
      <c r="T1042" s="476">
        <f t="shared" ref="T1042:Y1042" si="258">T349</f>
        <v>0</v>
      </c>
      <c r="U1042" s="1065">
        <f t="shared" si="258"/>
        <v>64000</v>
      </c>
      <c r="V1042" s="476">
        <f t="shared" si="258"/>
        <v>81600</v>
      </c>
      <c r="W1042" s="1065">
        <f t="shared" si="258"/>
        <v>64000</v>
      </c>
      <c r="X1042" s="476">
        <f t="shared" si="258"/>
        <v>57120</v>
      </c>
      <c r="Y1042" s="476">
        <f t="shared" si="258"/>
        <v>102000</v>
      </c>
    </row>
    <row r="1043" spans="2:25" ht="21" hidden="1" customHeight="1" x14ac:dyDescent="0.25">
      <c r="B1043" s="718" t="s">
        <v>105</v>
      </c>
      <c r="C1043" s="718" t="s">
        <v>275</v>
      </c>
      <c r="D1043" s="507"/>
      <c r="E1043" s="508"/>
      <c r="F1043" s="508"/>
      <c r="G1043" s="508"/>
      <c r="H1043" s="508"/>
      <c r="I1043" s="486"/>
      <c r="J1043" s="719"/>
      <c r="K1043" s="719"/>
      <c r="L1043" s="720">
        <v>3</v>
      </c>
      <c r="M1043" s="720">
        <v>1</v>
      </c>
      <c r="N1043" s="720">
        <v>2</v>
      </c>
      <c r="O1043" s="719"/>
      <c r="P1043" s="719">
        <v>312</v>
      </c>
      <c r="Q1043" s="719" t="s">
        <v>14</v>
      </c>
      <c r="R1043" s="502">
        <v>11</v>
      </c>
      <c r="S1043" s="476">
        <f>S418</f>
        <v>70000</v>
      </c>
      <c r="T1043" s="476">
        <f t="shared" ref="T1043:Y1043" si="259">T418</f>
        <v>37401</v>
      </c>
      <c r="U1043" s="1065">
        <f t="shared" si="259"/>
        <v>70000</v>
      </c>
      <c r="V1043" s="476">
        <f t="shared" si="259"/>
        <v>50000</v>
      </c>
      <c r="W1043" s="1065">
        <f t="shared" si="259"/>
        <v>100000</v>
      </c>
      <c r="X1043" s="476">
        <f t="shared" si="259"/>
        <v>100000</v>
      </c>
      <c r="Y1043" s="476">
        <f t="shared" si="259"/>
        <v>100000</v>
      </c>
    </row>
    <row r="1044" spans="2:25" ht="21" hidden="1" customHeight="1" x14ac:dyDescent="0.25">
      <c r="B1044" s="718" t="s">
        <v>105</v>
      </c>
      <c r="C1044" s="718" t="s">
        <v>275</v>
      </c>
      <c r="D1044" s="507"/>
      <c r="E1044" s="508"/>
      <c r="F1044" s="508"/>
      <c r="G1044" s="508"/>
      <c r="H1044" s="508"/>
      <c r="I1044" s="486"/>
      <c r="J1044" s="719"/>
      <c r="K1044" s="719"/>
      <c r="L1044" s="720">
        <v>3</v>
      </c>
      <c r="M1044" s="720">
        <v>1</v>
      </c>
      <c r="N1044" s="720">
        <v>2</v>
      </c>
      <c r="O1044" s="719"/>
      <c r="P1044" s="719">
        <v>312</v>
      </c>
      <c r="Q1044" s="719" t="s">
        <v>14</v>
      </c>
      <c r="R1044" s="798">
        <v>12</v>
      </c>
      <c r="S1044" s="476">
        <f>S489</f>
        <v>10000</v>
      </c>
      <c r="T1044" s="476">
        <f t="shared" ref="T1044:Y1044" si="260">T489</f>
        <v>0</v>
      </c>
      <c r="U1044" s="1065">
        <f t="shared" si="260"/>
        <v>10000</v>
      </c>
      <c r="V1044" s="476">
        <f t="shared" si="260"/>
        <v>1000</v>
      </c>
      <c r="W1044" s="1065">
        <f t="shared" si="260"/>
        <v>5000</v>
      </c>
      <c r="X1044" s="476">
        <f t="shared" si="260"/>
        <v>0</v>
      </c>
      <c r="Y1044" s="476">
        <f t="shared" si="260"/>
        <v>0</v>
      </c>
    </row>
    <row r="1045" spans="2:25" ht="21" hidden="1" customHeight="1" x14ac:dyDescent="0.25">
      <c r="B1045" s="718" t="s">
        <v>105</v>
      </c>
      <c r="C1045" s="718" t="s">
        <v>275</v>
      </c>
      <c r="D1045" s="507"/>
      <c r="E1045" s="508"/>
      <c r="F1045" s="508"/>
      <c r="G1045" s="508"/>
      <c r="H1045" s="508"/>
      <c r="I1045" s="486"/>
      <c r="J1045" s="719"/>
      <c r="K1045" s="719"/>
      <c r="L1045" s="720">
        <v>3</v>
      </c>
      <c r="M1045" s="720">
        <v>1</v>
      </c>
      <c r="N1045" s="720">
        <v>2</v>
      </c>
      <c r="O1045" s="719"/>
      <c r="P1045" s="719">
        <v>312</v>
      </c>
      <c r="Q1045" s="719" t="s">
        <v>14</v>
      </c>
      <c r="R1045" s="898">
        <v>51</v>
      </c>
      <c r="S1045" s="476">
        <f>S494</f>
        <v>4000</v>
      </c>
      <c r="T1045" s="476">
        <f t="shared" ref="T1045:Y1045" si="261">T494</f>
        <v>0</v>
      </c>
      <c r="U1045" s="1065">
        <f t="shared" si="261"/>
        <v>5000</v>
      </c>
      <c r="V1045" s="476">
        <f t="shared" si="261"/>
        <v>6000</v>
      </c>
      <c r="W1045" s="1065">
        <f t="shared" si="261"/>
        <v>1000</v>
      </c>
      <c r="X1045" s="476">
        <f t="shared" si="261"/>
        <v>0</v>
      </c>
      <c r="Y1045" s="476">
        <f t="shared" si="261"/>
        <v>0</v>
      </c>
    </row>
    <row r="1046" spans="2:25" ht="21" hidden="1" customHeight="1" x14ac:dyDescent="0.25">
      <c r="B1046" s="785" t="s">
        <v>105</v>
      </c>
      <c r="C1046" s="785" t="s">
        <v>289</v>
      </c>
      <c r="D1046" s="507"/>
      <c r="E1046" s="508"/>
      <c r="F1046" s="508"/>
      <c r="G1046" s="508"/>
      <c r="H1046" s="508"/>
      <c r="I1046" s="486"/>
      <c r="J1046" s="786"/>
      <c r="K1046" s="786"/>
      <c r="L1046" s="787">
        <v>3</v>
      </c>
      <c r="M1046" s="787">
        <v>1</v>
      </c>
      <c r="N1046" s="787">
        <v>2</v>
      </c>
      <c r="O1046" s="786"/>
      <c r="P1046" s="786">
        <v>312</v>
      </c>
      <c r="Q1046" s="786" t="s">
        <v>14</v>
      </c>
      <c r="R1046" s="477">
        <v>43</v>
      </c>
      <c r="S1046" s="476">
        <f>S515</f>
        <v>108000</v>
      </c>
      <c r="T1046" s="476">
        <f t="shared" ref="T1046:Y1046" si="262">T515</f>
        <v>198094</v>
      </c>
      <c r="U1046" s="1065">
        <f t="shared" si="262"/>
        <v>97200</v>
      </c>
      <c r="V1046" s="476">
        <f t="shared" si="262"/>
        <v>197200</v>
      </c>
      <c r="W1046" s="1065">
        <f t="shared" si="262"/>
        <v>97200</v>
      </c>
      <c r="X1046" s="476">
        <f t="shared" si="262"/>
        <v>100000</v>
      </c>
      <c r="Y1046" s="476">
        <f t="shared" si="262"/>
        <v>100000</v>
      </c>
    </row>
    <row r="1047" spans="2:25" ht="21" hidden="1" customHeight="1" x14ac:dyDescent="0.25">
      <c r="B1047" s="511" t="s">
        <v>105</v>
      </c>
      <c r="C1047" s="511" t="s">
        <v>116</v>
      </c>
      <c r="D1047" s="507"/>
      <c r="E1047" s="508"/>
      <c r="F1047" s="508"/>
      <c r="G1047" s="508"/>
      <c r="H1047" s="508"/>
      <c r="I1047" s="486"/>
      <c r="J1047" s="512"/>
      <c r="K1047" s="512"/>
      <c r="L1047" s="491">
        <v>3</v>
      </c>
      <c r="M1047" s="491">
        <v>1</v>
      </c>
      <c r="N1047" s="491">
        <v>2</v>
      </c>
      <c r="O1047" s="512"/>
      <c r="P1047" s="512">
        <v>312</v>
      </c>
      <c r="Q1047" s="512" t="s">
        <v>14</v>
      </c>
      <c r="R1047" s="486">
        <v>11</v>
      </c>
      <c r="S1047" s="487">
        <f>S568</f>
        <v>200000</v>
      </c>
      <c r="T1047" s="487">
        <f t="shared" ref="T1047:Y1047" si="263">T568</f>
        <v>135427</v>
      </c>
      <c r="U1047" s="1067">
        <f t="shared" si="263"/>
        <v>200000</v>
      </c>
      <c r="V1047" s="487">
        <f t="shared" si="263"/>
        <v>200000</v>
      </c>
      <c r="W1047" s="1067">
        <f t="shared" si="263"/>
        <v>200000</v>
      </c>
      <c r="X1047" s="487">
        <f t="shared" si="263"/>
        <v>200000</v>
      </c>
      <c r="Y1047" s="487">
        <f t="shared" si="263"/>
        <v>200000</v>
      </c>
    </row>
    <row r="1048" spans="2:25" ht="21" hidden="1" customHeight="1" x14ac:dyDescent="0.25">
      <c r="B1048" s="513" t="s">
        <v>105</v>
      </c>
      <c r="C1048" s="513" t="s">
        <v>150</v>
      </c>
      <c r="D1048" s="507"/>
      <c r="E1048" s="508"/>
      <c r="F1048" s="508"/>
      <c r="G1048" s="508"/>
      <c r="H1048" s="508"/>
      <c r="I1048" s="486"/>
      <c r="J1048" s="514"/>
      <c r="K1048" s="514"/>
      <c r="L1048" s="503">
        <v>3</v>
      </c>
      <c r="M1048" s="503">
        <v>1</v>
      </c>
      <c r="N1048" s="503">
        <v>2</v>
      </c>
      <c r="O1048" s="514"/>
      <c r="P1048" s="514">
        <v>312</v>
      </c>
      <c r="Q1048" s="514" t="s">
        <v>14</v>
      </c>
      <c r="R1048" s="480">
        <v>11</v>
      </c>
      <c r="S1048" s="476">
        <f>S721+S866</f>
        <v>2442500</v>
      </c>
      <c r="T1048" s="476">
        <f t="shared" ref="T1048:Y1048" si="264">T721+T866</f>
        <v>2442500</v>
      </c>
      <c r="U1048" s="1065">
        <f t="shared" si="264"/>
        <v>4500000</v>
      </c>
      <c r="V1048" s="476">
        <f t="shared" si="264"/>
        <v>5000000</v>
      </c>
      <c r="W1048" s="1065">
        <f t="shared" si="264"/>
        <v>4500000</v>
      </c>
      <c r="X1048" s="476">
        <f t="shared" si="264"/>
        <v>5000000</v>
      </c>
      <c r="Y1048" s="476">
        <f t="shared" si="264"/>
        <v>5000000</v>
      </c>
    </row>
    <row r="1049" spans="2:25" ht="21" hidden="1" customHeight="1" x14ac:dyDescent="0.25">
      <c r="B1049" s="513" t="s">
        <v>105</v>
      </c>
      <c r="C1049" s="513" t="s">
        <v>150</v>
      </c>
      <c r="D1049" s="507"/>
      <c r="E1049" s="508"/>
      <c r="F1049" s="508"/>
      <c r="G1049" s="508"/>
      <c r="H1049" s="508"/>
      <c r="I1049" s="486"/>
      <c r="J1049" s="514"/>
      <c r="K1049" s="514"/>
      <c r="L1049" s="503">
        <v>3</v>
      </c>
      <c r="M1049" s="503">
        <v>1</v>
      </c>
      <c r="N1049" s="503">
        <v>2</v>
      </c>
      <c r="O1049" s="514"/>
      <c r="P1049" s="514">
        <v>312</v>
      </c>
      <c r="Q1049" s="514" t="s">
        <v>14</v>
      </c>
      <c r="R1049" s="477">
        <v>43</v>
      </c>
      <c r="S1049" s="476">
        <f>S919</f>
        <v>0</v>
      </c>
      <c r="T1049" s="476">
        <f t="shared" ref="T1049:Y1049" si="265">T919</f>
        <v>0</v>
      </c>
      <c r="U1049" s="1065">
        <f t="shared" si="265"/>
        <v>0</v>
      </c>
      <c r="V1049" s="476">
        <f t="shared" si="265"/>
        <v>0</v>
      </c>
      <c r="W1049" s="1065">
        <f t="shared" si="265"/>
        <v>0</v>
      </c>
      <c r="X1049" s="476">
        <f t="shared" si="265"/>
        <v>0</v>
      </c>
      <c r="Y1049" s="476">
        <f t="shared" si="265"/>
        <v>0</v>
      </c>
    </row>
    <row r="1050" spans="2:25" ht="21" hidden="1" customHeight="1" x14ac:dyDescent="0.25">
      <c r="B1050" s="876" t="s">
        <v>105</v>
      </c>
      <c r="C1050" s="876" t="s">
        <v>309</v>
      </c>
      <c r="D1050" s="507"/>
      <c r="E1050" s="508"/>
      <c r="F1050" s="508"/>
      <c r="G1050" s="508"/>
      <c r="H1050" s="508"/>
      <c r="I1050" s="486"/>
      <c r="J1050" s="876"/>
      <c r="K1050" s="876"/>
      <c r="L1050" s="876">
        <v>3</v>
      </c>
      <c r="M1050" s="876">
        <v>1</v>
      </c>
      <c r="N1050" s="876">
        <v>2</v>
      </c>
      <c r="O1050" s="876"/>
      <c r="P1050" s="876">
        <v>312</v>
      </c>
      <c r="Q1050" s="876" t="s">
        <v>14</v>
      </c>
      <c r="R1050" s="480">
        <v>11</v>
      </c>
      <c r="S1050" s="476">
        <f>S974</f>
        <v>0</v>
      </c>
      <c r="T1050" s="476">
        <f t="shared" ref="T1050:Y1050" si="266">T974</f>
        <v>0</v>
      </c>
      <c r="U1050" s="1065">
        <f t="shared" si="266"/>
        <v>0</v>
      </c>
      <c r="V1050" s="476">
        <f t="shared" si="266"/>
        <v>10000</v>
      </c>
      <c r="W1050" s="1065">
        <f t="shared" si="266"/>
        <v>0</v>
      </c>
      <c r="X1050" s="476">
        <f t="shared" si="266"/>
        <v>10000</v>
      </c>
      <c r="Y1050" s="476">
        <f t="shared" si="266"/>
        <v>10000</v>
      </c>
    </row>
    <row r="1051" spans="2:25" ht="21" hidden="1" customHeight="1" x14ac:dyDescent="0.25">
      <c r="B1051" s="876" t="s">
        <v>105</v>
      </c>
      <c r="C1051" s="876" t="s">
        <v>309</v>
      </c>
      <c r="D1051" s="507"/>
      <c r="E1051" s="508"/>
      <c r="F1051" s="508"/>
      <c r="G1051" s="508"/>
      <c r="H1051" s="508"/>
      <c r="I1051" s="486"/>
      <c r="J1051" s="876"/>
      <c r="K1051" s="876"/>
      <c r="L1051" s="876">
        <v>3</v>
      </c>
      <c r="M1051" s="876">
        <v>1</v>
      </c>
      <c r="N1051" s="876">
        <v>2</v>
      </c>
      <c r="O1051" s="876"/>
      <c r="P1051" s="876">
        <v>312</v>
      </c>
      <c r="Q1051" s="876" t="s">
        <v>14</v>
      </c>
      <c r="R1051" s="481">
        <v>52</v>
      </c>
      <c r="S1051" s="476">
        <f>S995</f>
        <v>0</v>
      </c>
      <c r="T1051" s="476">
        <f t="shared" ref="T1051:Y1051" si="267">T995</f>
        <v>0</v>
      </c>
      <c r="U1051" s="1065">
        <f t="shared" si="267"/>
        <v>0</v>
      </c>
      <c r="V1051" s="476">
        <f t="shared" si="267"/>
        <v>10000</v>
      </c>
      <c r="W1051" s="1065">
        <f t="shared" si="267"/>
        <v>0</v>
      </c>
      <c r="X1051" s="476">
        <f t="shared" si="267"/>
        <v>10000</v>
      </c>
      <c r="Y1051" s="476">
        <f t="shared" si="267"/>
        <v>10000</v>
      </c>
    </row>
    <row r="1052" spans="2:25" ht="15" hidden="1" customHeight="1" x14ac:dyDescent="0.25">
      <c r="B1052" s="515" t="s">
        <v>105</v>
      </c>
      <c r="C1052" s="515"/>
      <c r="D1052" s="473"/>
      <c r="E1052" s="508"/>
      <c r="F1052" s="508"/>
      <c r="G1052" s="508"/>
      <c r="H1052" s="508"/>
      <c r="I1052" s="486"/>
      <c r="J1052" s="473" t="s">
        <v>201</v>
      </c>
      <c r="K1052" s="473"/>
      <c r="L1052" s="474">
        <v>3</v>
      </c>
      <c r="M1052" s="474">
        <v>1</v>
      </c>
      <c r="N1052" s="474">
        <v>2</v>
      </c>
      <c r="O1052" s="473"/>
      <c r="P1052" s="473">
        <v>312</v>
      </c>
      <c r="Q1052" s="473" t="s">
        <v>14</v>
      </c>
      <c r="R1052" s="480">
        <v>11</v>
      </c>
      <c r="S1052" s="476">
        <f>S1039+S1047+S1048+S1043+S1050</f>
        <v>3512500</v>
      </c>
      <c r="T1052" s="476">
        <f t="shared" ref="T1052:Y1052" si="268">T1039+T1047+T1048+T1043+T1050</f>
        <v>3274158</v>
      </c>
      <c r="U1052" s="1065">
        <f t="shared" si="268"/>
        <v>5270000</v>
      </c>
      <c r="V1052" s="476">
        <f t="shared" si="268"/>
        <v>6260000</v>
      </c>
      <c r="W1052" s="1065">
        <f t="shared" si="268"/>
        <v>5300000</v>
      </c>
      <c r="X1052" s="476">
        <f t="shared" si="268"/>
        <v>6310000</v>
      </c>
      <c r="Y1052" s="476">
        <f t="shared" si="268"/>
        <v>6310000</v>
      </c>
    </row>
    <row r="1053" spans="2:25" ht="15" hidden="1" customHeight="1" x14ac:dyDescent="0.25">
      <c r="B1053" s="515" t="s">
        <v>105</v>
      </c>
      <c r="C1053" s="515"/>
      <c r="D1053" s="473"/>
      <c r="E1053" s="508"/>
      <c r="F1053" s="508"/>
      <c r="G1053" s="508"/>
      <c r="H1053" s="508"/>
      <c r="I1053" s="486"/>
      <c r="J1053" s="473" t="s">
        <v>201</v>
      </c>
      <c r="K1053" s="473"/>
      <c r="L1053" s="474">
        <v>3</v>
      </c>
      <c r="M1053" s="474">
        <v>1</v>
      </c>
      <c r="N1053" s="474">
        <v>2</v>
      </c>
      <c r="O1053" s="473"/>
      <c r="P1053" s="473">
        <v>312</v>
      </c>
      <c r="Q1053" s="473" t="s">
        <v>14</v>
      </c>
      <c r="R1053" s="798">
        <v>12</v>
      </c>
      <c r="S1053" s="476">
        <f>S1040+S1044</f>
        <v>35000</v>
      </c>
      <c r="T1053" s="476">
        <f t="shared" ref="T1053:Y1053" si="269">T1040+T1044</f>
        <v>0</v>
      </c>
      <c r="U1053" s="1065">
        <f t="shared" si="269"/>
        <v>40000</v>
      </c>
      <c r="V1053" s="476">
        <f t="shared" si="269"/>
        <v>15400</v>
      </c>
      <c r="W1053" s="1065">
        <f t="shared" si="269"/>
        <v>35000</v>
      </c>
      <c r="X1053" s="476">
        <f t="shared" si="269"/>
        <v>12600</v>
      </c>
      <c r="Y1053" s="476">
        <f t="shared" si="269"/>
        <v>18000</v>
      </c>
    </row>
    <row r="1054" spans="2:25" ht="15" hidden="1" customHeight="1" x14ac:dyDescent="0.25">
      <c r="B1054" s="515" t="s">
        <v>105</v>
      </c>
      <c r="C1054" s="515"/>
      <c r="D1054" s="473"/>
      <c r="E1054" s="508"/>
      <c r="F1054" s="508"/>
      <c r="G1054" s="508"/>
      <c r="H1054" s="508"/>
      <c r="I1054" s="486"/>
      <c r="J1054" s="473" t="s">
        <v>201</v>
      </c>
      <c r="K1054" s="473"/>
      <c r="L1054" s="474">
        <v>3</v>
      </c>
      <c r="M1054" s="474">
        <v>1</v>
      </c>
      <c r="N1054" s="474">
        <v>2</v>
      </c>
      <c r="O1054" s="473"/>
      <c r="P1054" s="473">
        <v>312</v>
      </c>
      <c r="Q1054" s="473" t="s">
        <v>14</v>
      </c>
      <c r="R1054" s="477">
        <v>43</v>
      </c>
      <c r="S1054" s="476">
        <f>S1041+S1046+S1049</f>
        <v>128000</v>
      </c>
      <c r="T1054" s="476">
        <f t="shared" ref="T1054:Y1054" si="270">T1041+T1046+T1049</f>
        <v>198094</v>
      </c>
      <c r="U1054" s="1065">
        <f t="shared" si="270"/>
        <v>117200</v>
      </c>
      <c r="V1054" s="476">
        <f t="shared" si="270"/>
        <v>217200</v>
      </c>
      <c r="W1054" s="1065">
        <f t="shared" si="270"/>
        <v>117200</v>
      </c>
      <c r="X1054" s="476">
        <f t="shared" si="270"/>
        <v>120000</v>
      </c>
      <c r="Y1054" s="476">
        <f t="shared" si="270"/>
        <v>120000</v>
      </c>
    </row>
    <row r="1055" spans="2:25" ht="15" hidden="1" customHeight="1" x14ac:dyDescent="0.25">
      <c r="B1055" s="515" t="s">
        <v>105</v>
      </c>
      <c r="C1055" s="515"/>
      <c r="D1055" s="473"/>
      <c r="E1055" s="508"/>
      <c r="F1055" s="508"/>
      <c r="G1055" s="508"/>
      <c r="H1055" s="508"/>
      <c r="I1055" s="486"/>
      <c r="J1055" s="473" t="s">
        <v>201</v>
      </c>
      <c r="K1055" s="473"/>
      <c r="L1055" s="474">
        <v>3</v>
      </c>
      <c r="M1055" s="474">
        <v>1</v>
      </c>
      <c r="N1055" s="474">
        <v>2</v>
      </c>
      <c r="O1055" s="473"/>
      <c r="P1055" s="473">
        <v>312</v>
      </c>
      <c r="Q1055" s="473" t="s">
        <v>14</v>
      </c>
      <c r="R1055" s="481">
        <v>52</v>
      </c>
      <c r="S1055" s="476">
        <f>S1051</f>
        <v>0</v>
      </c>
      <c r="T1055" s="476">
        <f t="shared" ref="T1055:Y1055" si="271">T1051</f>
        <v>0</v>
      </c>
      <c r="U1055" s="1065">
        <f t="shared" si="271"/>
        <v>0</v>
      </c>
      <c r="V1055" s="476">
        <f t="shared" si="271"/>
        <v>10000</v>
      </c>
      <c r="W1055" s="1065">
        <f t="shared" si="271"/>
        <v>0</v>
      </c>
      <c r="X1055" s="476">
        <f t="shared" si="271"/>
        <v>10000</v>
      </c>
      <c r="Y1055" s="476">
        <f t="shared" si="271"/>
        <v>10000</v>
      </c>
    </row>
    <row r="1056" spans="2:25" ht="15" hidden="1" customHeight="1" x14ac:dyDescent="0.25">
      <c r="B1056" s="515" t="s">
        <v>105</v>
      </c>
      <c r="C1056" s="515"/>
      <c r="D1056" s="473"/>
      <c r="E1056" s="508"/>
      <c r="F1056" s="508"/>
      <c r="G1056" s="508"/>
      <c r="H1056" s="508"/>
      <c r="I1056" s="486"/>
      <c r="J1056" s="473" t="s">
        <v>201</v>
      </c>
      <c r="K1056" s="473"/>
      <c r="L1056" s="474">
        <v>3</v>
      </c>
      <c r="M1056" s="474">
        <v>1</v>
      </c>
      <c r="N1056" s="474">
        <v>2</v>
      </c>
      <c r="O1056" s="473"/>
      <c r="P1056" s="473">
        <v>312</v>
      </c>
      <c r="Q1056" s="473" t="s">
        <v>14</v>
      </c>
      <c r="R1056" s="799">
        <v>563</v>
      </c>
      <c r="S1056" s="476">
        <f>S1042</f>
        <v>53000</v>
      </c>
      <c r="T1056" s="476">
        <f t="shared" ref="T1056:Y1056" si="272">T1042</f>
        <v>0</v>
      </c>
      <c r="U1056" s="1065">
        <f t="shared" si="272"/>
        <v>64000</v>
      </c>
      <c r="V1056" s="476">
        <f t="shared" si="272"/>
        <v>81600</v>
      </c>
      <c r="W1056" s="1065">
        <f t="shared" si="272"/>
        <v>64000</v>
      </c>
      <c r="X1056" s="476">
        <f t="shared" si="272"/>
        <v>57120</v>
      </c>
      <c r="Y1056" s="476">
        <f t="shared" si="272"/>
        <v>102000</v>
      </c>
    </row>
    <row r="1057" spans="2:25" ht="15" hidden="1" customHeight="1" x14ac:dyDescent="0.25">
      <c r="B1057" s="515" t="s">
        <v>105</v>
      </c>
      <c r="C1057" s="515"/>
      <c r="D1057" s="473"/>
      <c r="E1057" s="508"/>
      <c r="F1057" s="508"/>
      <c r="G1057" s="508"/>
      <c r="H1057" s="508"/>
      <c r="I1057" s="486"/>
      <c r="J1057" s="473" t="s">
        <v>201</v>
      </c>
      <c r="K1057" s="473"/>
      <c r="L1057" s="474">
        <v>3</v>
      </c>
      <c r="M1057" s="474">
        <v>1</v>
      </c>
      <c r="N1057" s="474">
        <v>2</v>
      </c>
      <c r="O1057" s="473"/>
      <c r="P1057" s="473">
        <v>312</v>
      </c>
      <c r="Q1057" s="473" t="s">
        <v>14</v>
      </c>
      <c r="R1057" s="971">
        <v>564</v>
      </c>
      <c r="S1057" s="476">
        <f>S1045</f>
        <v>4000</v>
      </c>
      <c r="T1057" s="476">
        <f t="shared" ref="T1057:Y1057" si="273">T1045</f>
        <v>0</v>
      </c>
      <c r="U1057" s="1065">
        <f t="shared" si="273"/>
        <v>5000</v>
      </c>
      <c r="V1057" s="476">
        <f t="shared" si="273"/>
        <v>6000</v>
      </c>
      <c r="W1057" s="1065">
        <f t="shared" si="273"/>
        <v>1000</v>
      </c>
      <c r="X1057" s="476">
        <f t="shared" si="273"/>
        <v>0</v>
      </c>
      <c r="Y1057" s="476">
        <f t="shared" si="273"/>
        <v>0</v>
      </c>
    </row>
    <row r="1058" spans="2:25" ht="15" hidden="1" customHeight="1" x14ac:dyDescent="0.25">
      <c r="B1058" s="515"/>
      <c r="C1058" s="515"/>
      <c r="D1058" s="473"/>
      <c r="E1058" s="508"/>
      <c r="F1058" s="508"/>
      <c r="G1058" s="508"/>
      <c r="H1058" s="508"/>
      <c r="I1058" s="486"/>
      <c r="J1058" s="473" t="s">
        <v>202</v>
      </c>
      <c r="K1058" s="473"/>
      <c r="L1058" s="478">
        <v>3</v>
      </c>
      <c r="M1058" s="478">
        <v>1</v>
      </c>
      <c r="N1058" s="478">
        <v>2</v>
      </c>
      <c r="O1058" s="516"/>
      <c r="P1058" s="516">
        <v>312</v>
      </c>
      <c r="Q1058" s="516" t="s">
        <v>14</v>
      </c>
      <c r="R1058" s="481"/>
      <c r="S1058" s="500">
        <f>S1052+S1054+S1053+S1056+S1057+S1055</f>
        <v>3732500</v>
      </c>
      <c r="T1058" s="500">
        <f t="shared" ref="T1058:Y1058" si="274">T1052+T1054+T1053+T1056+T1057+T1055</f>
        <v>3472252</v>
      </c>
      <c r="U1058" s="1066">
        <f t="shared" si="274"/>
        <v>5496200</v>
      </c>
      <c r="V1058" s="500">
        <f t="shared" si="274"/>
        <v>6590200</v>
      </c>
      <c r="W1058" s="1066">
        <f t="shared" si="274"/>
        <v>5517200</v>
      </c>
      <c r="X1058" s="500">
        <f t="shared" si="274"/>
        <v>6509720</v>
      </c>
      <c r="Y1058" s="500">
        <f t="shared" si="274"/>
        <v>6560000</v>
      </c>
    </row>
    <row r="1059" spans="2:25" ht="15" hidden="1" customHeight="1" x14ac:dyDescent="0.25">
      <c r="B1059" s="515"/>
      <c r="C1059" s="515"/>
      <c r="D1059" s="473"/>
      <c r="E1059" s="508"/>
      <c r="F1059" s="508"/>
      <c r="G1059" s="508"/>
      <c r="H1059" s="508"/>
      <c r="I1059" s="486"/>
      <c r="J1059" s="473" t="s">
        <v>98</v>
      </c>
      <c r="K1059" s="473"/>
      <c r="L1059" s="478">
        <v>3</v>
      </c>
      <c r="M1059" s="478">
        <v>1</v>
      </c>
      <c r="N1059" s="478"/>
      <c r="O1059" s="516"/>
      <c r="P1059" s="516"/>
      <c r="Q1059" s="516"/>
      <c r="R1059" s="481"/>
      <c r="S1059" s="500">
        <f>S1052+S1053</f>
        <v>3547500</v>
      </c>
      <c r="T1059" s="500">
        <f t="shared" ref="T1059:Y1059" si="275">T1052+T1053</f>
        <v>3274158</v>
      </c>
      <c r="U1059" s="1066">
        <f t="shared" si="275"/>
        <v>5310000</v>
      </c>
      <c r="V1059" s="500">
        <f t="shared" si="275"/>
        <v>6275400</v>
      </c>
      <c r="W1059" s="1066">
        <f t="shared" si="275"/>
        <v>5335000</v>
      </c>
      <c r="X1059" s="500">
        <f t="shared" si="275"/>
        <v>6322600</v>
      </c>
      <c r="Y1059" s="500">
        <f t="shared" si="275"/>
        <v>6328000</v>
      </c>
    </row>
    <row r="1060" spans="2:25" ht="21" hidden="1" customHeight="1" x14ac:dyDescent="0.25">
      <c r="B1060" s="506" t="s">
        <v>105</v>
      </c>
      <c r="C1060" s="506" t="s">
        <v>5</v>
      </c>
      <c r="D1060" s="507"/>
      <c r="E1060" s="508"/>
      <c r="F1060" s="508"/>
      <c r="G1060" s="508"/>
      <c r="H1060" s="508"/>
      <c r="I1060" s="486"/>
      <c r="J1060" s="509"/>
      <c r="K1060" s="509"/>
      <c r="L1060" s="501">
        <v>3</v>
      </c>
      <c r="M1060" s="501">
        <v>1</v>
      </c>
      <c r="N1060" s="501">
        <v>3</v>
      </c>
      <c r="O1060" s="509"/>
      <c r="P1060" s="509">
        <v>313</v>
      </c>
      <c r="Q1060" s="509" t="s">
        <v>203</v>
      </c>
      <c r="R1060" s="480">
        <v>11</v>
      </c>
      <c r="S1060" s="476">
        <f>S62+S63</f>
        <v>7390000</v>
      </c>
      <c r="T1060" s="476">
        <f t="shared" ref="T1060:Y1060" si="276">T62+T63</f>
        <v>5262600</v>
      </c>
      <c r="U1060" s="1065">
        <f t="shared" si="276"/>
        <v>7390000</v>
      </c>
      <c r="V1060" s="476">
        <f t="shared" si="276"/>
        <v>7900000</v>
      </c>
      <c r="W1060" s="1065">
        <f t="shared" si="276"/>
        <v>7390000</v>
      </c>
      <c r="X1060" s="476">
        <f t="shared" si="276"/>
        <v>7900000</v>
      </c>
      <c r="Y1060" s="476">
        <f t="shared" si="276"/>
        <v>7900000</v>
      </c>
    </row>
    <row r="1061" spans="2:25" ht="21" hidden="1" customHeight="1" x14ac:dyDescent="0.25">
      <c r="B1061" s="506" t="s">
        <v>105</v>
      </c>
      <c r="C1061" s="506" t="s">
        <v>5</v>
      </c>
      <c r="D1061" s="507"/>
      <c r="E1061" s="508"/>
      <c r="F1061" s="508"/>
      <c r="G1061" s="508"/>
      <c r="H1061" s="508"/>
      <c r="I1061" s="486"/>
      <c r="J1061" s="509"/>
      <c r="K1061" s="509"/>
      <c r="L1061" s="501">
        <v>3</v>
      </c>
      <c r="M1061" s="501">
        <v>1</v>
      </c>
      <c r="N1061" s="501">
        <v>3</v>
      </c>
      <c r="O1061" s="509"/>
      <c r="P1061" s="509">
        <v>313</v>
      </c>
      <c r="Q1061" s="509" t="s">
        <v>203</v>
      </c>
      <c r="R1061" s="798">
        <v>12</v>
      </c>
      <c r="S1061" s="476">
        <f>S324+S325</f>
        <v>106000</v>
      </c>
      <c r="T1061" s="476">
        <f t="shared" ref="T1061:Y1061" si="277">T324+T325</f>
        <v>38588</v>
      </c>
      <c r="U1061" s="1065">
        <f t="shared" si="277"/>
        <v>129000</v>
      </c>
      <c r="V1061" s="476">
        <f t="shared" si="277"/>
        <v>153625</v>
      </c>
      <c r="W1061" s="1065">
        <f t="shared" si="277"/>
        <v>129000</v>
      </c>
      <c r="X1061" s="476">
        <f t="shared" si="277"/>
        <v>128099.99999999999</v>
      </c>
      <c r="Y1061" s="476">
        <f t="shared" si="277"/>
        <v>183000</v>
      </c>
    </row>
    <row r="1062" spans="2:25" ht="21" hidden="1" customHeight="1" x14ac:dyDescent="0.25">
      <c r="B1062" s="506" t="s">
        <v>105</v>
      </c>
      <c r="C1062" s="506" t="s">
        <v>5</v>
      </c>
      <c r="D1062" s="507"/>
      <c r="E1062" s="508"/>
      <c r="F1062" s="508"/>
      <c r="G1062" s="508"/>
      <c r="H1062" s="508"/>
      <c r="I1062" s="486"/>
      <c r="J1062" s="509"/>
      <c r="K1062" s="509"/>
      <c r="L1062" s="501">
        <v>3</v>
      </c>
      <c r="M1062" s="501">
        <v>1</v>
      </c>
      <c r="N1062" s="501">
        <v>3</v>
      </c>
      <c r="O1062" s="509"/>
      <c r="P1062" s="509">
        <v>313</v>
      </c>
      <c r="Q1062" s="509" t="s">
        <v>203</v>
      </c>
      <c r="R1062" s="482">
        <v>43</v>
      </c>
      <c r="S1062" s="476">
        <f>S141+S142+S198+S199</f>
        <v>85000</v>
      </c>
      <c r="T1062" s="476">
        <f t="shared" ref="T1062:Y1062" si="278">T141+T142+T198+T199</f>
        <v>25996</v>
      </c>
      <c r="U1062" s="1065">
        <f t="shared" si="278"/>
        <v>85000</v>
      </c>
      <c r="V1062" s="476">
        <f t="shared" si="278"/>
        <v>105000</v>
      </c>
      <c r="W1062" s="1065">
        <f t="shared" si="278"/>
        <v>85000</v>
      </c>
      <c r="X1062" s="476">
        <f t="shared" si="278"/>
        <v>85000</v>
      </c>
      <c r="Y1062" s="476">
        <f t="shared" si="278"/>
        <v>85000</v>
      </c>
    </row>
    <row r="1063" spans="2:25" ht="21" hidden="1" customHeight="1" x14ac:dyDescent="0.25">
      <c r="B1063" s="506" t="s">
        <v>105</v>
      </c>
      <c r="C1063" s="506" t="s">
        <v>5</v>
      </c>
      <c r="D1063" s="507"/>
      <c r="E1063" s="508"/>
      <c r="F1063" s="508"/>
      <c r="G1063" s="508"/>
      <c r="H1063" s="508"/>
      <c r="I1063" s="486"/>
      <c r="J1063" s="509"/>
      <c r="K1063" s="509"/>
      <c r="L1063" s="501">
        <v>3</v>
      </c>
      <c r="M1063" s="501">
        <v>1</v>
      </c>
      <c r="N1063" s="501">
        <v>3</v>
      </c>
      <c r="O1063" s="509"/>
      <c r="P1063" s="509">
        <v>313</v>
      </c>
      <c r="Q1063" s="509" t="s">
        <v>203</v>
      </c>
      <c r="R1063" s="799">
        <v>563</v>
      </c>
      <c r="S1063" s="476">
        <f>S350+S351</f>
        <v>602000</v>
      </c>
      <c r="T1063" s="476">
        <f t="shared" ref="T1063:Y1063" si="279">T350+T351</f>
        <v>218665</v>
      </c>
      <c r="U1063" s="1065">
        <f t="shared" si="279"/>
        <v>733000</v>
      </c>
      <c r="V1063" s="476">
        <f t="shared" si="279"/>
        <v>829600</v>
      </c>
      <c r="W1063" s="1065">
        <f t="shared" si="279"/>
        <v>733000</v>
      </c>
      <c r="X1063" s="476">
        <f t="shared" si="279"/>
        <v>580720</v>
      </c>
      <c r="Y1063" s="476">
        <f t="shared" si="279"/>
        <v>1037000</v>
      </c>
    </row>
    <row r="1064" spans="2:25" ht="21" hidden="1" customHeight="1" x14ac:dyDescent="0.25">
      <c r="B1064" s="718" t="s">
        <v>105</v>
      </c>
      <c r="C1064" s="718" t="s">
        <v>275</v>
      </c>
      <c r="D1064" s="507"/>
      <c r="E1064" s="508"/>
      <c r="F1064" s="508"/>
      <c r="G1064" s="508"/>
      <c r="H1064" s="508"/>
      <c r="I1064" s="486"/>
      <c r="J1064" s="719"/>
      <c r="K1064" s="719"/>
      <c r="L1064" s="720">
        <v>3</v>
      </c>
      <c r="M1064" s="720">
        <v>1</v>
      </c>
      <c r="N1064" s="720">
        <v>3</v>
      </c>
      <c r="O1064" s="719"/>
      <c r="P1064" s="719">
        <v>313</v>
      </c>
      <c r="Q1064" s="719" t="s">
        <v>203</v>
      </c>
      <c r="R1064" s="486">
        <v>11</v>
      </c>
      <c r="S1064" s="476">
        <f>S419+S420</f>
        <v>450500</v>
      </c>
      <c r="T1064" s="476">
        <f t="shared" ref="T1064:Y1064" si="280">T419+T420</f>
        <v>272641</v>
      </c>
      <c r="U1064" s="1065">
        <f t="shared" si="280"/>
        <v>450500</v>
      </c>
      <c r="V1064" s="476">
        <f t="shared" si="280"/>
        <v>400000</v>
      </c>
      <c r="W1064" s="1065">
        <f t="shared" si="280"/>
        <v>455500</v>
      </c>
      <c r="X1064" s="476">
        <f t="shared" si="280"/>
        <v>455500</v>
      </c>
      <c r="Y1064" s="476">
        <f t="shared" si="280"/>
        <v>455500</v>
      </c>
    </row>
    <row r="1065" spans="2:25" ht="21" hidden="1" customHeight="1" x14ac:dyDescent="0.25">
      <c r="B1065" s="718" t="s">
        <v>105</v>
      </c>
      <c r="C1065" s="718" t="s">
        <v>275</v>
      </c>
      <c r="D1065" s="507"/>
      <c r="E1065" s="508"/>
      <c r="F1065" s="508"/>
      <c r="G1065" s="508"/>
      <c r="H1065" s="508"/>
      <c r="I1065" s="486"/>
      <c r="J1065" s="719"/>
      <c r="K1065" s="719"/>
      <c r="L1065" s="720">
        <v>3</v>
      </c>
      <c r="M1065" s="720">
        <v>1</v>
      </c>
      <c r="N1065" s="720">
        <v>3</v>
      </c>
      <c r="O1065" s="719"/>
      <c r="P1065" s="719">
        <v>313</v>
      </c>
      <c r="Q1065" s="719" t="s">
        <v>203</v>
      </c>
      <c r="R1065" s="798">
        <v>12</v>
      </c>
      <c r="S1065" s="476">
        <f>S490+S491</f>
        <v>28000</v>
      </c>
      <c r="T1065" s="476">
        <f t="shared" ref="T1065:Y1065" si="281">T490+T491</f>
        <v>4707</v>
      </c>
      <c r="U1065" s="1065">
        <f t="shared" si="281"/>
        <v>33500</v>
      </c>
      <c r="V1065" s="476">
        <f t="shared" si="281"/>
        <v>45000</v>
      </c>
      <c r="W1065" s="1065">
        <f t="shared" si="281"/>
        <v>7000</v>
      </c>
      <c r="X1065" s="476">
        <f t="shared" si="281"/>
        <v>0</v>
      </c>
      <c r="Y1065" s="476">
        <f t="shared" si="281"/>
        <v>0</v>
      </c>
    </row>
    <row r="1066" spans="2:25" ht="21" hidden="1" customHeight="1" x14ac:dyDescent="0.25">
      <c r="B1066" s="718" t="s">
        <v>105</v>
      </c>
      <c r="C1066" s="718" t="s">
        <v>275</v>
      </c>
      <c r="D1066" s="507"/>
      <c r="E1066" s="508"/>
      <c r="F1066" s="508"/>
      <c r="G1066" s="508"/>
      <c r="H1066" s="508"/>
      <c r="I1066" s="486"/>
      <c r="J1066" s="719"/>
      <c r="K1066" s="719"/>
      <c r="L1066" s="720">
        <v>3</v>
      </c>
      <c r="M1066" s="720">
        <v>1</v>
      </c>
      <c r="N1066" s="720">
        <v>3</v>
      </c>
      <c r="O1066" s="719"/>
      <c r="P1066" s="719">
        <v>313</v>
      </c>
      <c r="Q1066" s="719" t="s">
        <v>203</v>
      </c>
      <c r="R1066" s="898">
        <v>51</v>
      </c>
      <c r="S1066" s="476">
        <f>S495+S496</f>
        <v>11000</v>
      </c>
      <c r="T1066" s="476">
        <f t="shared" ref="T1066:Y1066" si="282">T495+T496</f>
        <v>0</v>
      </c>
      <c r="U1066" s="1065">
        <f t="shared" si="282"/>
        <v>16500</v>
      </c>
      <c r="V1066" s="476">
        <f t="shared" si="282"/>
        <v>22000</v>
      </c>
      <c r="W1066" s="1065">
        <f t="shared" si="282"/>
        <v>6500</v>
      </c>
      <c r="X1066" s="476">
        <f t="shared" si="282"/>
        <v>0</v>
      </c>
      <c r="Y1066" s="476">
        <f t="shared" si="282"/>
        <v>0</v>
      </c>
    </row>
    <row r="1067" spans="2:25" ht="21" hidden="1" customHeight="1" x14ac:dyDescent="0.25">
      <c r="B1067" s="785" t="s">
        <v>105</v>
      </c>
      <c r="C1067" s="785" t="s">
        <v>289</v>
      </c>
      <c r="D1067" s="507"/>
      <c r="E1067" s="508"/>
      <c r="F1067" s="508"/>
      <c r="G1067" s="508"/>
      <c r="H1067" s="508"/>
      <c r="I1067" s="486"/>
      <c r="J1067" s="786"/>
      <c r="K1067" s="786"/>
      <c r="L1067" s="787">
        <v>3</v>
      </c>
      <c r="M1067" s="787">
        <v>1</v>
      </c>
      <c r="N1067" s="787">
        <v>3</v>
      </c>
      <c r="O1067" s="786"/>
      <c r="P1067" s="786">
        <v>313</v>
      </c>
      <c r="Q1067" s="786" t="s">
        <v>203</v>
      </c>
      <c r="R1067" s="482">
        <v>43</v>
      </c>
      <c r="S1067" s="476">
        <f>S516+S517</f>
        <v>2763000</v>
      </c>
      <c r="T1067" s="476">
        <f t="shared" ref="T1067:Y1067" si="283">T516+T517</f>
        <v>1698545</v>
      </c>
      <c r="U1067" s="1065">
        <f t="shared" si="283"/>
        <v>2486700</v>
      </c>
      <c r="V1067" s="476">
        <f t="shared" si="283"/>
        <v>2149000</v>
      </c>
      <c r="W1067" s="1065">
        <f t="shared" si="283"/>
        <v>2486700</v>
      </c>
      <c r="X1067" s="476">
        <f t="shared" si="283"/>
        <v>1100000</v>
      </c>
      <c r="Y1067" s="476">
        <f t="shared" si="283"/>
        <v>1100000</v>
      </c>
    </row>
    <row r="1068" spans="2:25" ht="21" hidden="1" customHeight="1" x14ac:dyDescent="0.25">
      <c r="B1068" s="511" t="s">
        <v>105</v>
      </c>
      <c r="C1068" s="511" t="s">
        <v>116</v>
      </c>
      <c r="D1068" s="507"/>
      <c r="E1068" s="508"/>
      <c r="F1068" s="508"/>
      <c r="G1068" s="508"/>
      <c r="H1068" s="508"/>
      <c r="I1068" s="486"/>
      <c r="J1068" s="512"/>
      <c r="K1068" s="512"/>
      <c r="L1068" s="491">
        <v>3</v>
      </c>
      <c r="M1068" s="491">
        <v>1</v>
      </c>
      <c r="N1068" s="491">
        <v>3</v>
      </c>
      <c r="O1068" s="512"/>
      <c r="P1068" s="512">
        <v>313</v>
      </c>
      <c r="Q1068" s="512" t="s">
        <v>203</v>
      </c>
      <c r="R1068" s="486">
        <v>11</v>
      </c>
      <c r="S1068" s="487">
        <f>S569+S570</f>
        <v>1180000</v>
      </c>
      <c r="T1068" s="487">
        <f t="shared" ref="T1068:Y1068" si="284">T569+T570</f>
        <v>873693</v>
      </c>
      <c r="U1068" s="1067">
        <f t="shared" si="284"/>
        <v>1205000</v>
      </c>
      <c r="V1068" s="487">
        <f t="shared" si="284"/>
        <v>1595000</v>
      </c>
      <c r="W1068" s="1067">
        <f t="shared" si="284"/>
        <v>1225000</v>
      </c>
      <c r="X1068" s="487">
        <f t="shared" si="284"/>
        <v>1615000</v>
      </c>
      <c r="Y1068" s="487">
        <f t="shared" si="284"/>
        <v>1615000</v>
      </c>
    </row>
    <row r="1069" spans="2:25" ht="21" hidden="1" customHeight="1" x14ac:dyDescent="0.25">
      <c r="B1069" s="511" t="s">
        <v>105</v>
      </c>
      <c r="C1069" s="511" t="s">
        <v>116</v>
      </c>
      <c r="D1069" s="507"/>
      <c r="E1069" s="508"/>
      <c r="F1069" s="508"/>
      <c r="G1069" s="508"/>
      <c r="H1069" s="508"/>
      <c r="I1069" s="486"/>
      <c r="J1069" s="512"/>
      <c r="K1069" s="512"/>
      <c r="L1069" s="491">
        <v>3</v>
      </c>
      <c r="M1069" s="491">
        <v>1</v>
      </c>
      <c r="N1069" s="491">
        <v>3</v>
      </c>
      <c r="O1069" s="512"/>
      <c r="P1069" s="512">
        <v>313</v>
      </c>
      <c r="Q1069" s="512" t="s">
        <v>203</v>
      </c>
      <c r="R1069" s="880">
        <v>51</v>
      </c>
      <c r="S1069" s="487">
        <f>S683+S684</f>
        <v>0</v>
      </c>
      <c r="T1069" s="487">
        <f t="shared" ref="T1069:Y1069" si="285">T683+T684</f>
        <v>0</v>
      </c>
      <c r="U1069" s="1067">
        <f t="shared" si="285"/>
        <v>0</v>
      </c>
      <c r="V1069" s="487">
        <f t="shared" si="285"/>
        <v>0</v>
      </c>
      <c r="W1069" s="1067">
        <f t="shared" si="285"/>
        <v>0</v>
      </c>
      <c r="X1069" s="487">
        <f t="shared" si="285"/>
        <v>0</v>
      </c>
      <c r="Y1069" s="487">
        <f t="shared" si="285"/>
        <v>0</v>
      </c>
    </row>
    <row r="1070" spans="2:25" ht="21" hidden="1" customHeight="1" x14ac:dyDescent="0.25">
      <c r="B1070" s="513" t="s">
        <v>105</v>
      </c>
      <c r="C1070" s="513" t="s">
        <v>150</v>
      </c>
      <c r="D1070" s="507"/>
      <c r="E1070" s="508"/>
      <c r="F1070" s="508"/>
      <c r="G1070" s="508"/>
      <c r="H1070" s="508"/>
      <c r="I1070" s="486"/>
      <c r="J1070" s="514"/>
      <c r="K1070" s="514"/>
      <c r="L1070" s="503">
        <v>3</v>
      </c>
      <c r="M1070" s="503">
        <v>1</v>
      </c>
      <c r="N1070" s="503">
        <v>3</v>
      </c>
      <c r="O1070" s="514"/>
      <c r="P1070" s="514">
        <v>313</v>
      </c>
      <c r="Q1070" s="514" t="s">
        <v>203</v>
      </c>
      <c r="R1070" s="480">
        <v>11</v>
      </c>
      <c r="S1070" s="476">
        <f>S722+S723+S867+S868</f>
        <v>15110000</v>
      </c>
      <c r="T1070" s="476">
        <f t="shared" ref="T1070:Y1070" si="286">T722+T723+T867+T868</f>
        <v>10973572</v>
      </c>
      <c r="U1070" s="1065">
        <f t="shared" si="286"/>
        <v>15438500</v>
      </c>
      <c r="V1070" s="476">
        <f t="shared" si="286"/>
        <v>16460000</v>
      </c>
      <c r="W1070" s="1065">
        <f t="shared" si="286"/>
        <v>15454000</v>
      </c>
      <c r="X1070" s="476">
        <f t="shared" si="286"/>
        <v>16715000</v>
      </c>
      <c r="Y1070" s="476">
        <f t="shared" si="286"/>
        <v>16970000</v>
      </c>
    </row>
    <row r="1071" spans="2:25" ht="21" hidden="1" customHeight="1" x14ac:dyDescent="0.25">
      <c r="B1071" s="513" t="s">
        <v>105</v>
      </c>
      <c r="C1071" s="513" t="s">
        <v>150</v>
      </c>
      <c r="D1071" s="507"/>
      <c r="E1071" s="508"/>
      <c r="F1071" s="508"/>
      <c r="G1071" s="508"/>
      <c r="H1071" s="508"/>
      <c r="I1071" s="486"/>
      <c r="J1071" s="514"/>
      <c r="K1071" s="514"/>
      <c r="L1071" s="503">
        <v>3</v>
      </c>
      <c r="M1071" s="503">
        <v>1</v>
      </c>
      <c r="N1071" s="503">
        <v>3</v>
      </c>
      <c r="O1071" s="514"/>
      <c r="P1071" s="514">
        <v>313</v>
      </c>
      <c r="Q1071" s="514" t="s">
        <v>203</v>
      </c>
      <c r="R1071" s="482">
        <v>43</v>
      </c>
      <c r="S1071" s="476">
        <f>S920+S921+S927</f>
        <v>9000000</v>
      </c>
      <c r="T1071" s="476">
        <f t="shared" ref="T1071:Y1071" si="287">T920+T921+T927</f>
        <v>3587155</v>
      </c>
      <c r="U1071" s="1065">
        <f t="shared" si="287"/>
        <v>9000000</v>
      </c>
      <c r="V1071" s="476">
        <f t="shared" si="287"/>
        <v>4000000</v>
      </c>
      <c r="W1071" s="1065">
        <f t="shared" si="287"/>
        <v>9000000</v>
      </c>
      <c r="X1071" s="476">
        <f t="shared" si="287"/>
        <v>6000000</v>
      </c>
      <c r="Y1071" s="476">
        <f t="shared" si="287"/>
        <v>6000000</v>
      </c>
    </row>
    <row r="1072" spans="2:25" ht="21" hidden="1" customHeight="1" x14ac:dyDescent="0.25">
      <c r="B1072" s="876" t="s">
        <v>105</v>
      </c>
      <c r="C1072" s="876" t="s">
        <v>309</v>
      </c>
      <c r="D1072" s="507"/>
      <c r="E1072" s="508"/>
      <c r="F1072" s="508"/>
      <c r="G1072" s="508"/>
      <c r="H1072" s="508"/>
      <c r="I1072" s="486"/>
      <c r="J1072" s="876"/>
      <c r="K1072" s="876"/>
      <c r="L1072" s="876">
        <v>3</v>
      </c>
      <c r="M1072" s="876">
        <v>1</v>
      </c>
      <c r="N1072" s="876">
        <v>3</v>
      </c>
      <c r="O1072" s="876"/>
      <c r="P1072" s="876">
        <v>313</v>
      </c>
      <c r="Q1072" s="877" t="s">
        <v>203</v>
      </c>
      <c r="R1072" s="486">
        <v>11</v>
      </c>
      <c r="S1072" s="476">
        <f>S972+S973</f>
        <v>38500</v>
      </c>
      <c r="T1072" s="476">
        <f t="shared" ref="T1072:Y1072" si="288">T972+T973</f>
        <v>38500</v>
      </c>
      <c r="U1072" s="1065">
        <f t="shared" si="288"/>
        <v>38500</v>
      </c>
      <c r="V1072" s="476">
        <f t="shared" si="288"/>
        <v>38800</v>
      </c>
      <c r="W1072" s="1065">
        <f t="shared" si="288"/>
        <v>38500</v>
      </c>
      <c r="X1072" s="476">
        <f t="shared" si="288"/>
        <v>38800</v>
      </c>
      <c r="Y1072" s="476">
        <f t="shared" si="288"/>
        <v>38800</v>
      </c>
    </row>
    <row r="1073" spans="2:25" ht="21" hidden="1" customHeight="1" x14ac:dyDescent="0.25">
      <c r="B1073" s="876" t="s">
        <v>105</v>
      </c>
      <c r="C1073" s="876" t="s">
        <v>309</v>
      </c>
      <c r="D1073" s="507"/>
      <c r="E1073" s="508"/>
      <c r="F1073" s="508"/>
      <c r="G1073" s="508"/>
      <c r="H1073" s="508"/>
      <c r="I1073" s="486"/>
      <c r="J1073" s="876"/>
      <c r="K1073" s="876"/>
      <c r="L1073" s="876">
        <v>3</v>
      </c>
      <c r="M1073" s="876">
        <v>1</v>
      </c>
      <c r="N1073" s="876">
        <v>3</v>
      </c>
      <c r="O1073" s="876"/>
      <c r="P1073" s="876">
        <v>313</v>
      </c>
      <c r="Q1073" s="877" t="s">
        <v>203</v>
      </c>
      <c r="R1073" s="481">
        <v>52</v>
      </c>
      <c r="S1073" s="476">
        <f>S993+S994</f>
        <v>38500</v>
      </c>
      <c r="T1073" s="476">
        <f t="shared" ref="T1073:Y1073" si="289">T993+T994</f>
        <v>0</v>
      </c>
      <c r="U1073" s="1065">
        <f t="shared" si="289"/>
        <v>38500</v>
      </c>
      <c r="V1073" s="476">
        <f t="shared" si="289"/>
        <v>38800</v>
      </c>
      <c r="W1073" s="1065">
        <f t="shared" si="289"/>
        <v>38500</v>
      </c>
      <c r="X1073" s="476">
        <f t="shared" si="289"/>
        <v>38800</v>
      </c>
      <c r="Y1073" s="476">
        <f t="shared" si="289"/>
        <v>38800</v>
      </c>
    </row>
    <row r="1074" spans="2:25" ht="15" hidden="1" customHeight="1" x14ac:dyDescent="0.25">
      <c r="B1074" s="515" t="s">
        <v>105</v>
      </c>
      <c r="C1074" s="515"/>
      <c r="D1074" s="507"/>
      <c r="E1074" s="508"/>
      <c r="F1074" s="508"/>
      <c r="G1074" s="508"/>
      <c r="H1074" s="508"/>
      <c r="I1074" s="486"/>
      <c r="J1074" s="473" t="s">
        <v>201</v>
      </c>
      <c r="K1074" s="473"/>
      <c r="L1074" s="474">
        <v>3</v>
      </c>
      <c r="M1074" s="474">
        <v>1</v>
      </c>
      <c r="N1074" s="474">
        <v>3</v>
      </c>
      <c r="O1074" s="473"/>
      <c r="P1074" s="473">
        <v>313</v>
      </c>
      <c r="Q1074" s="473" t="s">
        <v>203</v>
      </c>
      <c r="R1074" s="480">
        <v>11</v>
      </c>
      <c r="S1074" s="476">
        <f>S1060+S1068+S1070+S1064+S1072</f>
        <v>24169000</v>
      </c>
      <c r="T1074" s="476">
        <f t="shared" ref="T1074:Y1074" si="290">T1060+T1068+T1070+T1064+T1072</f>
        <v>17421006</v>
      </c>
      <c r="U1074" s="1065">
        <f t="shared" si="290"/>
        <v>24522500</v>
      </c>
      <c r="V1074" s="476">
        <f t="shared" si="290"/>
        <v>26393800</v>
      </c>
      <c r="W1074" s="1065">
        <f t="shared" si="290"/>
        <v>24563000</v>
      </c>
      <c r="X1074" s="476">
        <f t="shared" si="290"/>
        <v>26724300</v>
      </c>
      <c r="Y1074" s="476">
        <f t="shared" si="290"/>
        <v>26979300</v>
      </c>
    </row>
    <row r="1075" spans="2:25" ht="15" hidden="1" customHeight="1" x14ac:dyDescent="0.25">
      <c r="B1075" s="515" t="s">
        <v>105</v>
      </c>
      <c r="C1075" s="515"/>
      <c r="D1075" s="507"/>
      <c r="E1075" s="508"/>
      <c r="F1075" s="508"/>
      <c r="G1075" s="508"/>
      <c r="H1075" s="508"/>
      <c r="I1075" s="486"/>
      <c r="J1075" s="473" t="s">
        <v>201</v>
      </c>
      <c r="K1075" s="473"/>
      <c r="L1075" s="474">
        <v>3</v>
      </c>
      <c r="M1075" s="474">
        <v>1</v>
      </c>
      <c r="N1075" s="474">
        <v>3</v>
      </c>
      <c r="O1075" s="473"/>
      <c r="P1075" s="473">
        <v>313</v>
      </c>
      <c r="Q1075" s="473" t="s">
        <v>203</v>
      </c>
      <c r="R1075" s="798">
        <v>12</v>
      </c>
      <c r="S1075" s="476">
        <f>S1061+S1065</f>
        <v>134000</v>
      </c>
      <c r="T1075" s="476">
        <f t="shared" ref="T1075:Y1075" si="291">T1061+T1065</f>
        <v>43295</v>
      </c>
      <c r="U1075" s="1065">
        <f t="shared" si="291"/>
        <v>162500</v>
      </c>
      <c r="V1075" s="476">
        <f t="shared" si="291"/>
        <v>198625</v>
      </c>
      <c r="W1075" s="1065">
        <f t="shared" si="291"/>
        <v>136000</v>
      </c>
      <c r="X1075" s="476">
        <f t="shared" si="291"/>
        <v>128099.99999999999</v>
      </c>
      <c r="Y1075" s="476">
        <f t="shared" si="291"/>
        <v>183000</v>
      </c>
    </row>
    <row r="1076" spans="2:25" ht="15" hidden="1" customHeight="1" x14ac:dyDescent="0.25">
      <c r="B1076" s="515" t="s">
        <v>105</v>
      </c>
      <c r="C1076" s="515"/>
      <c r="D1076" s="507"/>
      <c r="E1076" s="508"/>
      <c r="F1076" s="508"/>
      <c r="G1076" s="508"/>
      <c r="H1076" s="508"/>
      <c r="I1076" s="486"/>
      <c r="J1076" s="473" t="s">
        <v>201</v>
      </c>
      <c r="K1076" s="473"/>
      <c r="L1076" s="474">
        <v>3</v>
      </c>
      <c r="M1076" s="474">
        <v>1</v>
      </c>
      <c r="N1076" s="474">
        <v>3</v>
      </c>
      <c r="O1076" s="473"/>
      <c r="P1076" s="473">
        <v>313</v>
      </c>
      <c r="Q1076" s="473" t="s">
        <v>203</v>
      </c>
      <c r="R1076" s="482">
        <v>43</v>
      </c>
      <c r="S1076" s="476">
        <f>S1062+S1071+S1067</f>
        <v>11848000</v>
      </c>
      <c r="T1076" s="476">
        <f t="shared" ref="T1076:Y1076" si="292">T1062+T1071+T1067</f>
        <v>5311696</v>
      </c>
      <c r="U1076" s="1065">
        <f t="shared" si="292"/>
        <v>11571700</v>
      </c>
      <c r="V1076" s="476">
        <f t="shared" si="292"/>
        <v>6254000</v>
      </c>
      <c r="W1076" s="1065">
        <f t="shared" si="292"/>
        <v>11571700</v>
      </c>
      <c r="X1076" s="476">
        <f t="shared" si="292"/>
        <v>7185000</v>
      </c>
      <c r="Y1076" s="476">
        <f t="shared" si="292"/>
        <v>7185000</v>
      </c>
    </row>
    <row r="1077" spans="2:25" ht="15" hidden="1" customHeight="1" x14ac:dyDescent="0.25">
      <c r="B1077" s="515" t="s">
        <v>105</v>
      </c>
      <c r="C1077" s="515"/>
      <c r="D1077" s="507"/>
      <c r="E1077" s="508"/>
      <c r="F1077" s="508"/>
      <c r="G1077" s="508"/>
      <c r="H1077" s="508"/>
      <c r="I1077" s="486"/>
      <c r="J1077" s="473" t="s">
        <v>201</v>
      </c>
      <c r="K1077" s="473"/>
      <c r="L1077" s="474">
        <v>3</v>
      </c>
      <c r="M1077" s="474">
        <v>1</v>
      </c>
      <c r="N1077" s="474">
        <v>3</v>
      </c>
      <c r="O1077" s="473"/>
      <c r="P1077" s="473">
        <v>313</v>
      </c>
      <c r="Q1077" s="473" t="s">
        <v>203</v>
      </c>
      <c r="R1077" s="880">
        <v>51</v>
      </c>
      <c r="S1077" s="476">
        <f>S1069</f>
        <v>0</v>
      </c>
      <c r="T1077" s="476">
        <f t="shared" ref="T1077:Y1077" si="293">T1069</f>
        <v>0</v>
      </c>
      <c r="U1077" s="1065">
        <f t="shared" si="293"/>
        <v>0</v>
      </c>
      <c r="V1077" s="476">
        <f t="shared" si="293"/>
        <v>0</v>
      </c>
      <c r="W1077" s="1065">
        <f t="shared" si="293"/>
        <v>0</v>
      </c>
      <c r="X1077" s="476">
        <f t="shared" si="293"/>
        <v>0</v>
      </c>
      <c r="Y1077" s="476">
        <f t="shared" si="293"/>
        <v>0</v>
      </c>
    </row>
    <row r="1078" spans="2:25" ht="15" hidden="1" customHeight="1" x14ac:dyDescent="0.25">
      <c r="B1078" s="515" t="s">
        <v>105</v>
      </c>
      <c r="C1078" s="515"/>
      <c r="D1078" s="507"/>
      <c r="E1078" s="508"/>
      <c r="F1078" s="508"/>
      <c r="G1078" s="508"/>
      <c r="H1078" s="508"/>
      <c r="I1078" s="486"/>
      <c r="J1078" s="473" t="s">
        <v>201</v>
      </c>
      <c r="K1078" s="473"/>
      <c r="L1078" s="474">
        <v>3</v>
      </c>
      <c r="M1078" s="474">
        <v>1</v>
      </c>
      <c r="N1078" s="474">
        <v>3</v>
      </c>
      <c r="O1078" s="473"/>
      <c r="P1078" s="473">
        <v>313</v>
      </c>
      <c r="Q1078" s="473" t="s">
        <v>203</v>
      </c>
      <c r="R1078" s="481">
        <v>52</v>
      </c>
      <c r="S1078" s="476">
        <f>S1073</f>
        <v>38500</v>
      </c>
      <c r="T1078" s="476">
        <f t="shared" ref="T1078:Y1078" si="294">T1073</f>
        <v>0</v>
      </c>
      <c r="U1078" s="1065">
        <f t="shared" si="294"/>
        <v>38500</v>
      </c>
      <c r="V1078" s="476">
        <f t="shared" si="294"/>
        <v>38800</v>
      </c>
      <c r="W1078" s="1065">
        <f t="shared" si="294"/>
        <v>38500</v>
      </c>
      <c r="X1078" s="476">
        <f t="shared" si="294"/>
        <v>38800</v>
      </c>
      <c r="Y1078" s="476">
        <f t="shared" si="294"/>
        <v>38800</v>
      </c>
    </row>
    <row r="1079" spans="2:25" ht="15" hidden="1" customHeight="1" x14ac:dyDescent="0.25">
      <c r="B1079" s="515" t="s">
        <v>105</v>
      </c>
      <c r="C1079" s="515"/>
      <c r="D1079" s="507"/>
      <c r="E1079" s="508"/>
      <c r="F1079" s="508"/>
      <c r="G1079" s="508"/>
      <c r="H1079" s="508"/>
      <c r="I1079" s="486"/>
      <c r="J1079" s="473" t="s">
        <v>201</v>
      </c>
      <c r="K1079" s="473"/>
      <c r="L1079" s="474">
        <v>3</v>
      </c>
      <c r="M1079" s="474">
        <v>1</v>
      </c>
      <c r="N1079" s="474">
        <v>3</v>
      </c>
      <c r="O1079" s="473"/>
      <c r="P1079" s="473">
        <v>313</v>
      </c>
      <c r="Q1079" s="473" t="s">
        <v>203</v>
      </c>
      <c r="R1079" s="799">
        <v>563</v>
      </c>
      <c r="S1079" s="476">
        <f>S1063</f>
        <v>602000</v>
      </c>
      <c r="T1079" s="476">
        <f t="shared" ref="T1079:Y1079" si="295">T1063</f>
        <v>218665</v>
      </c>
      <c r="U1079" s="1065">
        <f t="shared" si="295"/>
        <v>733000</v>
      </c>
      <c r="V1079" s="476">
        <f t="shared" si="295"/>
        <v>829600</v>
      </c>
      <c r="W1079" s="1065">
        <f t="shared" si="295"/>
        <v>733000</v>
      </c>
      <c r="X1079" s="476">
        <f t="shared" si="295"/>
        <v>580720</v>
      </c>
      <c r="Y1079" s="476">
        <f t="shared" si="295"/>
        <v>1037000</v>
      </c>
    </row>
    <row r="1080" spans="2:25" ht="15" hidden="1" customHeight="1" x14ac:dyDescent="0.25">
      <c r="B1080" s="515" t="s">
        <v>105</v>
      </c>
      <c r="C1080" s="515"/>
      <c r="D1080" s="507"/>
      <c r="E1080" s="508"/>
      <c r="F1080" s="508"/>
      <c r="G1080" s="508"/>
      <c r="H1080" s="508"/>
      <c r="I1080" s="486"/>
      <c r="J1080" s="473" t="s">
        <v>201</v>
      </c>
      <c r="K1080" s="473"/>
      <c r="L1080" s="474">
        <v>3</v>
      </c>
      <c r="M1080" s="474">
        <v>1</v>
      </c>
      <c r="N1080" s="474">
        <v>3</v>
      </c>
      <c r="O1080" s="473"/>
      <c r="P1080" s="473">
        <v>313</v>
      </c>
      <c r="Q1080" s="473" t="s">
        <v>203</v>
      </c>
      <c r="R1080" s="973">
        <v>564</v>
      </c>
      <c r="S1080" s="476">
        <f>S1066</f>
        <v>11000</v>
      </c>
      <c r="T1080" s="476">
        <f t="shared" ref="T1080:Y1080" si="296">T1066</f>
        <v>0</v>
      </c>
      <c r="U1080" s="1065">
        <f t="shared" si="296"/>
        <v>16500</v>
      </c>
      <c r="V1080" s="476">
        <f t="shared" si="296"/>
        <v>22000</v>
      </c>
      <c r="W1080" s="1065">
        <f t="shared" si="296"/>
        <v>6500</v>
      </c>
      <c r="X1080" s="476">
        <f t="shared" si="296"/>
        <v>0</v>
      </c>
      <c r="Y1080" s="476">
        <f t="shared" si="296"/>
        <v>0</v>
      </c>
    </row>
    <row r="1081" spans="2:25" ht="15" hidden="1" customHeight="1" x14ac:dyDescent="0.25">
      <c r="B1081" s="515"/>
      <c r="C1081" s="515"/>
      <c r="D1081" s="507"/>
      <c r="E1081" s="508"/>
      <c r="F1081" s="508"/>
      <c r="G1081" s="508"/>
      <c r="H1081" s="508"/>
      <c r="I1081" s="486"/>
      <c r="J1081" s="473" t="s">
        <v>202</v>
      </c>
      <c r="K1081" s="473"/>
      <c r="L1081" s="478">
        <v>3</v>
      </c>
      <c r="M1081" s="478">
        <v>1</v>
      </c>
      <c r="N1081" s="478">
        <v>3</v>
      </c>
      <c r="O1081" s="516"/>
      <c r="P1081" s="516">
        <v>313</v>
      </c>
      <c r="Q1081" s="516" t="s">
        <v>203</v>
      </c>
      <c r="R1081" s="481"/>
      <c r="S1081" s="500">
        <f>S1074+S1076+S1075+S1079+S1077+S1078+S1080</f>
        <v>36802500</v>
      </c>
      <c r="T1081" s="500">
        <f t="shared" ref="T1081:Y1081" si="297">T1074+T1076+T1075+T1079+T1077+T1078+T1080</f>
        <v>22994662</v>
      </c>
      <c r="U1081" s="1066">
        <f t="shared" si="297"/>
        <v>37044700</v>
      </c>
      <c r="V1081" s="500">
        <f t="shared" si="297"/>
        <v>33736825</v>
      </c>
      <c r="W1081" s="1066">
        <f t="shared" si="297"/>
        <v>37048700</v>
      </c>
      <c r="X1081" s="500">
        <f t="shared" si="297"/>
        <v>34656920</v>
      </c>
      <c r="Y1081" s="500">
        <f t="shared" si="297"/>
        <v>35423100</v>
      </c>
    </row>
    <row r="1082" spans="2:25" ht="15" hidden="1" customHeight="1" x14ac:dyDescent="0.25">
      <c r="B1082" s="515"/>
      <c r="C1082" s="515"/>
      <c r="D1082" s="507"/>
      <c r="E1082" s="508"/>
      <c r="F1082" s="508"/>
      <c r="G1082" s="508"/>
      <c r="H1082" s="508"/>
      <c r="I1082" s="486"/>
      <c r="J1082" s="473" t="s">
        <v>98</v>
      </c>
      <c r="K1082" s="473"/>
      <c r="L1082" s="478">
        <v>3</v>
      </c>
      <c r="M1082" s="478">
        <v>1</v>
      </c>
      <c r="N1082" s="478"/>
      <c r="O1082" s="516"/>
      <c r="P1082" s="516"/>
      <c r="Q1082" s="516"/>
      <c r="R1082" s="481"/>
      <c r="S1082" s="500">
        <f>S1074+S1075</f>
        <v>24303000</v>
      </c>
      <c r="T1082" s="500">
        <f t="shared" ref="T1082:Y1082" si="298">T1074+T1075</f>
        <v>17464301</v>
      </c>
      <c r="U1082" s="1066">
        <f t="shared" si="298"/>
        <v>24685000</v>
      </c>
      <c r="V1082" s="500">
        <f t="shared" si="298"/>
        <v>26592425</v>
      </c>
      <c r="W1082" s="1066">
        <f t="shared" si="298"/>
        <v>24699000</v>
      </c>
      <c r="X1082" s="500">
        <f t="shared" si="298"/>
        <v>26852400</v>
      </c>
      <c r="Y1082" s="500">
        <f t="shared" si="298"/>
        <v>27162300</v>
      </c>
    </row>
    <row r="1083" spans="2:25" ht="21" hidden="1" customHeight="1" x14ac:dyDescent="0.25">
      <c r="B1083" s="506" t="s">
        <v>105</v>
      </c>
      <c r="C1083" s="506" t="s">
        <v>5</v>
      </c>
      <c r="D1083" s="507"/>
      <c r="E1083" s="508"/>
      <c r="F1083" s="508"/>
      <c r="G1083" s="508"/>
      <c r="H1083" s="508"/>
      <c r="I1083" s="486"/>
      <c r="J1083" s="509"/>
      <c r="K1083" s="509"/>
      <c r="L1083" s="501">
        <v>3</v>
      </c>
      <c r="M1083" s="501">
        <v>2</v>
      </c>
      <c r="N1083" s="501">
        <v>1</v>
      </c>
      <c r="O1083" s="509"/>
      <c r="P1083" s="509">
        <v>321</v>
      </c>
      <c r="Q1083" s="509" t="s">
        <v>204</v>
      </c>
      <c r="R1083" s="480">
        <v>11</v>
      </c>
      <c r="S1083" s="476">
        <f>S64+S65+S66+S90+S106+S122+S238+S164+S260</f>
        <v>1892000</v>
      </c>
      <c r="T1083" s="476">
        <f t="shared" ref="T1083:Y1083" si="299">T64+T65+T66+T90+T106+T122+T238+T164+T260</f>
        <v>1271652</v>
      </c>
      <c r="U1083" s="1065">
        <f t="shared" si="299"/>
        <v>1850000</v>
      </c>
      <c r="V1083" s="476">
        <f t="shared" si="299"/>
        <v>1950000</v>
      </c>
      <c r="W1083" s="1065">
        <f t="shared" si="299"/>
        <v>1855000</v>
      </c>
      <c r="X1083" s="476">
        <f t="shared" si="299"/>
        <v>1955000</v>
      </c>
      <c r="Y1083" s="476">
        <f t="shared" si="299"/>
        <v>1955000</v>
      </c>
    </row>
    <row r="1084" spans="2:25" ht="21" hidden="1" customHeight="1" x14ac:dyDescent="0.25">
      <c r="B1084" s="506" t="s">
        <v>105</v>
      </c>
      <c r="C1084" s="506" t="s">
        <v>5</v>
      </c>
      <c r="D1084" s="507"/>
      <c r="E1084" s="508"/>
      <c r="F1084" s="508"/>
      <c r="G1084" s="508"/>
      <c r="H1084" s="508"/>
      <c r="I1084" s="486"/>
      <c r="J1084" s="509"/>
      <c r="K1084" s="509"/>
      <c r="L1084" s="501">
        <v>3</v>
      </c>
      <c r="M1084" s="501">
        <v>2</v>
      </c>
      <c r="N1084" s="501">
        <v>1</v>
      </c>
      <c r="O1084" s="509"/>
      <c r="P1084" s="509">
        <v>321</v>
      </c>
      <c r="Q1084" s="509" t="s">
        <v>204</v>
      </c>
      <c r="R1084" s="798">
        <v>12</v>
      </c>
      <c r="S1084" s="476">
        <f>S326+S328+S327</f>
        <v>77000</v>
      </c>
      <c r="T1084" s="476">
        <f t="shared" ref="T1084:Y1084" si="300">T326+T328+T327</f>
        <v>27231</v>
      </c>
      <c r="U1084" s="1065">
        <f t="shared" si="300"/>
        <v>81000</v>
      </c>
      <c r="V1084" s="476">
        <f t="shared" si="300"/>
        <v>115200</v>
      </c>
      <c r="W1084" s="1065">
        <f t="shared" si="300"/>
        <v>81000</v>
      </c>
      <c r="X1084" s="476">
        <f t="shared" si="300"/>
        <v>100800</v>
      </c>
      <c r="Y1084" s="476">
        <f t="shared" si="300"/>
        <v>144000</v>
      </c>
    </row>
    <row r="1085" spans="2:25" ht="21" hidden="1" customHeight="1" x14ac:dyDescent="0.25">
      <c r="B1085" s="506" t="s">
        <v>105</v>
      </c>
      <c r="C1085" s="506" t="s">
        <v>5</v>
      </c>
      <c r="D1085" s="507"/>
      <c r="E1085" s="508"/>
      <c r="F1085" s="508"/>
      <c r="G1085" s="508"/>
      <c r="H1085" s="508"/>
      <c r="I1085" s="486"/>
      <c r="J1085" s="509"/>
      <c r="K1085" s="509"/>
      <c r="L1085" s="501">
        <v>3</v>
      </c>
      <c r="M1085" s="501">
        <v>2</v>
      </c>
      <c r="N1085" s="501">
        <v>1</v>
      </c>
      <c r="O1085" s="509"/>
      <c r="P1085" s="509">
        <v>321</v>
      </c>
      <c r="Q1085" s="509" t="s">
        <v>204</v>
      </c>
      <c r="R1085" s="482">
        <v>43</v>
      </c>
      <c r="S1085" s="476">
        <f>S153+S143+S200+S201+S98+S114+S248</f>
        <v>748000</v>
      </c>
      <c r="T1085" s="476">
        <f t="shared" ref="T1085:Y1085" si="301">T153+T143+T200+T201+T98+T114+T248</f>
        <v>389926</v>
      </c>
      <c r="U1085" s="1065">
        <f t="shared" si="301"/>
        <v>798000</v>
      </c>
      <c r="V1085" s="476">
        <f t="shared" si="301"/>
        <v>798000</v>
      </c>
      <c r="W1085" s="1065">
        <f t="shared" si="301"/>
        <v>848000</v>
      </c>
      <c r="X1085" s="476">
        <f t="shared" si="301"/>
        <v>848000</v>
      </c>
      <c r="Y1085" s="476">
        <f t="shared" si="301"/>
        <v>848000</v>
      </c>
    </row>
    <row r="1086" spans="2:25" ht="21" hidden="1" customHeight="1" x14ac:dyDescent="0.25">
      <c r="B1086" s="506" t="s">
        <v>105</v>
      </c>
      <c r="C1086" s="506" t="s">
        <v>5</v>
      </c>
      <c r="D1086" s="507"/>
      <c r="E1086" s="508"/>
      <c r="F1086" s="508"/>
      <c r="G1086" s="508"/>
      <c r="H1086" s="508"/>
      <c r="I1086" s="486"/>
      <c r="J1086" s="509"/>
      <c r="K1086" s="509"/>
      <c r="L1086" s="501">
        <v>3</v>
      </c>
      <c r="M1086" s="501">
        <v>2</v>
      </c>
      <c r="N1086" s="501">
        <v>1</v>
      </c>
      <c r="O1086" s="509"/>
      <c r="P1086" s="509">
        <v>321</v>
      </c>
      <c r="Q1086" s="509" t="s">
        <v>204</v>
      </c>
      <c r="R1086" s="481">
        <v>52</v>
      </c>
      <c r="S1086" s="476">
        <f>S301+S295+S302+S296</f>
        <v>75000</v>
      </c>
      <c r="T1086" s="476">
        <f t="shared" ref="T1086:Y1086" si="302">T301+T295+T302+T296</f>
        <v>13017</v>
      </c>
      <c r="U1086" s="1065">
        <f t="shared" si="302"/>
        <v>60000</v>
      </c>
      <c r="V1086" s="476">
        <f t="shared" si="302"/>
        <v>60000</v>
      </c>
      <c r="W1086" s="1065">
        <f t="shared" si="302"/>
        <v>0</v>
      </c>
      <c r="X1086" s="476">
        <f t="shared" si="302"/>
        <v>50000</v>
      </c>
      <c r="Y1086" s="476">
        <f t="shared" si="302"/>
        <v>50000</v>
      </c>
    </row>
    <row r="1087" spans="2:25" ht="21" hidden="1" customHeight="1" x14ac:dyDescent="0.25">
      <c r="B1087" s="506" t="s">
        <v>105</v>
      </c>
      <c r="C1087" s="506" t="s">
        <v>5</v>
      </c>
      <c r="D1087" s="507"/>
      <c r="E1087" s="508"/>
      <c r="F1087" s="508"/>
      <c r="G1087" s="508"/>
      <c r="H1087" s="508"/>
      <c r="I1087" s="486"/>
      <c r="J1087" s="509"/>
      <c r="K1087" s="509"/>
      <c r="L1087" s="501">
        <v>3</v>
      </c>
      <c r="M1087" s="501">
        <v>2</v>
      </c>
      <c r="N1087" s="501">
        <v>1</v>
      </c>
      <c r="O1087" s="509"/>
      <c r="P1087" s="509">
        <v>321</v>
      </c>
      <c r="Q1087" s="509" t="s">
        <v>204</v>
      </c>
      <c r="R1087" s="799">
        <v>563</v>
      </c>
      <c r="S1087" s="476">
        <f>S352+S354+S353</f>
        <v>436000</v>
      </c>
      <c r="T1087" s="476">
        <f t="shared" ref="T1087:Y1087" si="303">T352+T354+T353</f>
        <v>154834</v>
      </c>
      <c r="U1087" s="1065">
        <f t="shared" si="303"/>
        <v>455000</v>
      </c>
      <c r="V1087" s="476">
        <f t="shared" si="303"/>
        <v>652800</v>
      </c>
      <c r="W1087" s="1065">
        <f t="shared" si="303"/>
        <v>455000</v>
      </c>
      <c r="X1087" s="476">
        <f t="shared" si="303"/>
        <v>456960</v>
      </c>
      <c r="Y1087" s="476">
        <f t="shared" si="303"/>
        <v>816000</v>
      </c>
    </row>
    <row r="1088" spans="2:25" ht="21" hidden="1" customHeight="1" x14ac:dyDescent="0.25">
      <c r="B1088" s="718" t="s">
        <v>105</v>
      </c>
      <c r="C1088" s="718" t="s">
        <v>275</v>
      </c>
      <c r="D1088" s="507"/>
      <c r="E1088" s="508"/>
      <c r="F1088" s="508"/>
      <c r="G1088" s="508"/>
      <c r="H1088" s="508"/>
      <c r="I1088" s="486"/>
      <c r="J1088" s="718"/>
      <c r="K1088" s="718"/>
      <c r="L1088" s="720">
        <v>3</v>
      </c>
      <c r="M1088" s="720">
        <v>2</v>
      </c>
      <c r="N1088" s="720">
        <v>1</v>
      </c>
      <c r="O1088" s="719"/>
      <c r="P1088" s="719">
        <v>321</v>
      </c>
      <c r="Q1088" s="719" t="s">
        <v>204</v>
      </c>
      <c r="R1088" s="486">
        <v>11</v>
      </c>
      <c r="S1088" s="476">
        <f>S421+S422+S423+S451</f>
        <v>400000</v>
      </c>
      <c r="T1088" s="476">
        <f t="shared" ref="T1088:Y1088" si="304">T421+T422+T423+T451</f>
        <v>139943</v>
      </c>
      <c r="U1088" s="1065">
        <f t="shared" si="304"/>
        <v>310000</v>
      </c>
      <c r="V1088" s="476">
        <f t="shared" si="304"/>
        <v>320000</v>
      </c>
      <c r="W1088" s="1065">
        <f t="shared" si="304"/>
        <v>370000</v>
      </c>
      <c r="X1088" s="476">
        <f t="shared" si="304"/>
        <v>370000</v>
      </c>
      <c r="Y1088" s="476">
        <f t="shared" si="304"/>
        <v>350000</v>
      </c>
    </row>
    <row r="1089" spans="2:25" ht="21" hidden="1" customHeight="1" x14ac:dyDescent="0.25">
      <c r="B1089" s="718" t="s">
        <v>105</v>
      </c>
      <c r="C1089" s="718" t="s">
        <v>275</v>
      </c>
      <c r="D1089" s="507"/>
      <c r="E1089" s="508"/>
      <c r="F1089" s="508"/>
      <c r="G1089" s="508"/>
      <c r="H1089" s="508"/>
      <c r="I1089" s="486"/>
      <c r="J1089" s="718"/>
      <c r="K1089" s="718"/>
      <c r="L1089" s="720">
        <v>3</v>
      </c>
      <c r="M1089" s="720">
        <v>2</v>
      </c>
      <c r="N1089" s="720">
        <v>1</v>
      </c>
      <c r="O1089" s="719"/>
      <c r="P1089" s="719">
        <v>321</v>
      </c>
      <c r="Q1089" s="719" t="s">
        <v>204</v>
      </c>
      <c r="R1089" s="898">
        <v>51</v>
      </c>
      <c r="S1089" s="476">
        <f>S497</f>
        <v>80000</v>
      </c>
      <c r="T1089" s="476">
        <f t="shared" ref="T1089:Y1089" si="305">T497</f>
        <v>14311</v>
      </c>
      <c r="U1089" s="1065">
        <f t="shared" si="305"/>
        <v>80000</v>
      </c>
      <c r="V1089" s="476">
        <f t="shared" si="305"/>
        <v>178000</v>
      </c>
      <c r="W1089" s="1065">
        <f t="shared" si="305"/>
        <v>20000</v>
      </c>
      <c r="X1089" s="476">
        <f t="shared" si="305"/>
        <v>0</v>
      </c>
      <c r="Y1089" s="476">
        <f t="shared" si="305"/>
        <v>0</v>
      </c>
    </row>
    <row r="1090" spans="2:25" ht="21" hidden="1" customHeight="1" x14ac:dyDescent="0.25">
      <c r="B1090" s="785" t="s">
        <v>105</v>
      </c>
      <c r="C1090" s="785" t="s">
        <v>289</v>
      </c>
      <c r="D1090" s="507"/>
      <c r="E1090" s="508"/>
      <c r="F1090" s="508"/>
      <c r="G1090" s="508"/>
      <c r="H1090" s="508"/>
      <c r="I1090" s="486"/>
      <c r="J1090" s="785"/>
      <c r="K1090" s="785"/>
      <c r="L1090" s="787">
        <v>3</v>
      </c>
      <c r="M1090" s="787">
        <v>2</v>
      </c>
      <c r="N1090" s="787">
        <v>1</v>
      </c>
      <c r="O1090" s="786"/>
      <c r="P1090" s="786">
        <v>321</v>
      </c>
      <c r="Q1090" s="786" t="s">
        <v>204</v>
      </c>
      <c r="R1090" s="482">
        <v>43</v>
      </c>
      <c r="S1090" s="476">
        <f>S518+S519+S520</f>
        <v>725000</v>
      </c>
      <c r="T1090" s="476">
        <f t="shared" ref="T1090:Y1090" si="306">T518+T519+T520</f>
        <v>584416</v>
      </c>
      <c r="U1090" s="1065">
        <f t="shared" si="306"/>
        <v>653000</v>
      </c>
      <c r="V1090" s="476">
        <f t="shared" si="306"/>
        <v>588000</v>
      </c>
      <c r="W1090" s="1065">
        <f t="shared" si="306"/>
        <v>653000</v>
      </c>
      <c r="X1090" s="476">
        <f t="shared" si="306"/>
        <v>305000</v>
      </c>
      <c r="Y1090" s="476">
        <f t="shared" si="306"/>
        <v>305000</v>
      </c>
    </row>
    <row r="1091" spans="2:25" ht="21" hidden="1" customHeight="1" x14ac:dyDescent="0.25">
      <c r="B1091" s="511" t="s">
        <v>105</v>
      </c>
      <c r="C1091" s="511" t="s">
        <v>116</v>
      </c>
      <c r="D1091" s="507"/>
      <c r="E1091" s="508"/>
      <c r="F1091" s="508"/>
      <c r="G1091" s="508"/>
      <c r="H1091" s="508"/>
      <c r="I1091" s="486"/>
      <c r="J1091" s="512"/>
      <c r="K1091" s="512"/>
      <c r="L1091" s="491">
        <v>3</v>
      </c>
      <c r="M1091" s="491">
        <v>2</v>
      </c>
      <c r="N1091" s="491">
        <v>1</v>
      </c>
      <c r="O1091" s="512"/>
      <c r="P1091" s="512">
        <v>321</v>
      </c>
      <c r="Q1091" s="512" t="s">
        <v>204</v>
      </c>
      <c r="R1091" s="486">
        <v>11</v>
      </c>
      <c r="S1091" s="487">
        <f>S571+S572+S573+S574+S645</f>
        <v>860000</v>
      </c>
      <c r="T1091" s="487">
        <f t="shared" ref="T1091:Y1091" si="307">T571+T572+T573+T574+T645</f>
        <v>538666</v>
      </c>
      <c r="U1091" s="1067">
        <f t="shared" si="307"/>
        <v>860000</v>
      </c>
      <c r="V1091" s="487">
        <f t="shared" si="307"/>
        <v>840000</v>
      </c>
      <c r="W1091" s="1067">
        <f t="shared" si="307"/>
        <v>860000</v>
      </c>
      <c r="X1091" s="487">
        <f t="shared" si="307"/>
        <v>850000</v>
      </c>
      <c r="Y1091" s="487">
        <f t="shared" si="307"/>
        <v>860000</v>
      </c>
    </row>
    <row r="1092" spans="2:25" ht="21" hidden="1" customHeight="1" x14ac:dyDescent="0.25">
      <c r="B1092" s="511" t="s">
        <v>105</v>
      </c>
      <c r="C1092" s="511" t="s">
        <v>116</v>
      </c>
      <c r="D1092" s="507"/>
      <c r="E1092" s="508"/>
      <c r="F1092" s="508"/>
      <c r="G1092" s="508"/>
      <c r="H1092" s="508"/>
      <c r="I1092" s="486"/>
      <c r="J1092" s="512"/>
      <c r="K1092" s="512"/>
      <c r="L1092" s="491">
        <v>3</v>
      </c>
      <c r="M1092" s="491">
        <v>2</v>
      </c>
      <c r="N1092" s="491">
        <v>1</v>
      </c>
      <c r="O1092" s="512"/>
      <c r="P1092" s="512">
        <v>321</v>
      </c>
      <c r="Q1092" s="512" t="s">
        <v>204</v>
      </c>
      <c r="R1092" s="880">
        <v>51</v>
      </c>
      <c r="S1092" s="487">
        <f>S685+S686</f>
        <v>75000</v>
      </c>
      <c r="T1092" s="487">
        <f t="shared" ref="T1092:Y1092" si="308">T685+T686</f>
        <v>110296</v>
      </c>
      <c r="U1092" s="1067">
        <f t="shared" si="308"/>
        <v>0</v>
      </c>
      <c r="V1092" s="487">
        <f t="shared" si="308"/>
        <v>0</v>
      </c>
      <c r="W1092" s="1067">
        <f t="shared" si="308"/>
        <v>0</v>
      </c>
      <c r="X1092" s="487">
        <f t="shared" si="308"/>
        <v>0</v>
      </c>
      <c r="Y1092" s="487">
        <f t="shared" si="308"/>
        <v>0</v>
      </c>
    </row>
    <row r="1093" spans="2:25" ht="21" hidden="1" customHeight="1" x14ac:dyDescent="0.25">
      <c r="B1093" s="513" t="s">
        <v>105</v>
      </c>
      <c r="C1093" s="513" t="s">
        <v>150</v>
      </c>
      <c r="D1093" s="507"/>
      <c r="E1093" s="508"/>
      <c r="F1093" s="508"/>
      <c r="G1093" s="508"/>
      <c r="H1093" s="508"/>
      <c r="I1093" s="486"/>
      <c r="J1093" s="514"/>
      <c r="K1093" s="514"/>
      <c r="L1093" s="503">
        <v>3</v>
      </c>
      <c r="M1093" s="503">
        <v>2</v>
      </c>
      <c r="N1093" s="503">
        <v>1</v>
      </c>
      <c r="O1093" s="514"/>
      <c r="P1093" s="514">
        <v>321</v>
      </c>
      <c r="Q1093" s="514" t="s">
        <v>204</v>
      </c>
      <c r="R1093" s="480">
        <v>11</v>
      </c>
      <c r="S1093" s="476">
        <f>S724+S725+S726+S727+S841+S846+S847+S869</f>
        <v>3935000</v>
      </c>
      <c r="T1093" s="476">
        <f t="shared" ref="T1093:Y1093" si="309">T724+T725+T726+T727+T841+T846+T847+T869</f>
        <v>2982723</v>
      </c>
      <c r="U1093" s="1065">
        <f t="shared" si="309"/>
        <v>3935000</v>
      </c>
      <c r="V1093" s="476">
        <f t="shared" si="309"/>
        <v>5015000</v>
      </c>
      <c r="W1093" s="1065">
        <f t="shared" si="309"/>
        <v>3935000</v>
      </c>
      <c r="X1093" s="476">
        <f t="shared" si="309"/>
        <v>5465000</v>
      </c>
      <c r="Y1093" s="476">
        <f t="shared" si="309"/>
        <v>5015000</v>
      </c>
    </row>
    <row r="1094" spans="2:25" ht="21" hidden="1" customHeight="1" x14ac:dyDescent="0.25">
      <c r="B1094" s="513" t="s">
        <v>105</v>
      </c>
      <c r="C1094" s="513" t="s">
        <v>150</v>
      </c>
      <c r="D1094" s="507"/>
      <c r="E1094" s="508"/>
      <c r="F1094" s="508"/>
      <c r="G1094" s="508"/>
      <c r="H1094" s="508"/>
      <c r="I1094" s="486"/>
      <c r="J1094" s="514"/>
      <c r="K1094" s="514"/>
      <c r="L1094" s="503">
        <v>3</v>
      </c>
      <c r="M1094" s="503">
        <v>2</v>
      </c>
      <c r="N1094" s="503">
        <v>1</v>
      </c>
      <c r="O1094" s="514"/>
      <c r="P1094" s="514">
        <v>321</v>
      </c>
      <c r="Q1094" s="514" t="s">
        <v>204</v>
      </c>
      <c r="R1094" s="881">
        <v>12</v>
      </c>
      <c r="S1094" s="476">
        <f>S933</f>
        <v>160606</v>
      </c>
      <c r="T1094" s="476">
        <f t="shared" ref="T1094:Y1094" si="310">T933</f>
        <v>0</v>
      </c>
      <c r="U1094" s="1065">
        <f t="shared" si="310"/>
        <v>534276</v>
      </c>
      <c r="V1094" s="476">
        <f t="shared" si="310"/>
        <v>225609</v>
      </c>
      <c r="W1094" s="1065">
        <f t="shared" si="310"/>
        <v>42500</v>
      </c>
      <c r="X1094" s="476">
        <f t="shared" si="310"/>
        <v>42500</v>
      </c>
      <c r="Y1094" s="476">
        <f t="shared" si="310"/>
        <v>0</v>
      </c>
    </row>
    <row r="1095" spans="2:25" ht="21" hidden="1" customHeight="1" x14ac:dyDescent="0.25">
      <c r="B1095" s="513" t="s">
        <v>105</v>
      </c>
      <c r="C1095" s="513" t="s">
        <v>150</v>
      </c>
      <c r="D1095" s="507"/>
      <c r="E1095" s="508"/>
      <c r="F1095" s="508"/>
      <c r="G1095" s="508"/>
      <c r="H1095" s="508"/>
      <c r="I1095" s="486"/>
      <c r="J1095" s="514"/>
      <c r="K1095" s="514"/>
      <c r="L1095" s="503">
        <v>3</v>
      </c>
      <c r="M1095" s="503">
        <v>2</v>
      </c>
      <c r="N1095" s="503">
        <v>1</v>
      </c>
      <c r="O1095" s="514"/>
      <c r="P1095" s="514">
        <v>321</v>
      </c>
      <c r="Q1095" s="514" t="s">
        <v>204</v>
      </c>
      <c r="R1095" s="493">
        <v>13</v>
      </c>
      <c r="S1095" s="476">
        <f>S884+S885</f>
        <v>60000</v>
      </c>
      <c r="T1095" s="476">
        <f t="shared" ref="T1095:Y1095" si="311">T884+T885</f>
        <v>6750</v>
      </c>
      <c r="U1095" s="1065">
        <f t="shared" si="311"/>
        <v>0</v>
      </c>
      <c r="V1095" s="476">
        <f t="shared" si="311"/>
        <v>100000</v>
      </c>
      <c r="W1095" s="1065">
        <f t="shared" si="311"/>
        <v>0</v>
      </c>
      <c r="X1095" s="476">
        <f t="shared" si="311"/>
        <v>0</v>
      </c>
      <c r="Y1095" s="476">
        <f t="shared" si="311"/>
        <v>0</v>
      </c>
    </row>
    <row r="1096" spans="2:25" ht="21" hidden="1" customHeight="1" x14ac:dyDescent="0.25">
      <c r="B1096" s="513" t="s">
        <v>105</v>
      </c>
      <c r="C1096" s="513" t="s">
        <v>150</v>
      </c>
      <c r="D1096" s="507"/>
      <c r="E1096" s="508"/>
      <c r="F1096" s="508"/>
      <c r="G1096" s="508"/>
      <c r="H1096" s="508"/>
      <c r="I1096" s="486"/>
      <c r="J1096" s="514"/>
      <c r="K1096" s="514"/>
      <c r="L1096" s="503">
        <v>3</v>
      </c>
      <c r="M1096" s="503">
        <v>2</v>
      </c>
      <c r="N1096" s="503">
        <v>1</v>
      </c>
      <c r="O1096" s="514"/>
      <c r="P1096" s="514">
        <v>321</v>
      </c>
      <c r="Q1096" s="514" t="s">
        <v>204</v>
      </c>
      <c r="R1096" s="882">
        <v>31</v>
      </c>
      <c r="S1096" s="476">
        <f>S931</f>
        <v>0</v>
      </c>
      <c r="T1096" s="476">
        <f t="shared" ref="T1096:Y1096" si="312">T931</f>
        <v>236852</v>
      </c>
      <c r="U1096" s="1065">
        <f t="shared" si="312"/>
        <v>0</v>
      </c>
      <c r="V1096" s="476">
        <f t="shared" si="312"/>
        <v>0</v>
      </c>
      <c r="W1096" s="1065">
        <f t="shared" si="312"/>
        <v>0</v>
      </c>
      <c r="X1096" s="476">
        <f t="shared" si="312"/>
        <v>0</v>
      </c>
      <c r="Y1096" s="476">
        <f t="shared" si="312"/>
        <v>0</v>
      </c>
    </row>
    <row r="1097" spans="2:25" ht="21" hidden="1" customHeight="1" x14ac:dyDescent="0.25">
      <c r="B1097" s="513" t="s">
        <v>105</v>
      </c>
      <c r="C1097" s="513" t="s">
        <v>150</v>
      </c>
      <c r="D1097" s="507"/>
      <c r="E1097" s="508"/>
      <c r="F1097" s="508"/>
      <c r="G1097" s="508"/>
      <c r="H1097" s="508"/>
      <c r="I1097" s="486"/>
      <c r="J1097" s="514"/>
      <c r="K1097" s="514"/>
      <c r="L1097" s="503">
        <v>3</v>
      </c>
      <c r="M1097" s="503">
        <v>2</v>
      </c>
      <c r="N1097" s="503">
        <v>1</v>
      </c>
      <c r="O1097" s="514"/>
      <c r="P1097" s="514">
        <v>321</v>
      </c>
      <c r="Q1097" s="514" t="s">
        <v>204</v>
      </c>
      <c r="R1097" s="482">
        <v>43</v>
      </c>
      <c r="S1097" s="476">
        <f>S922</f>
        <v>0</v>
      </c>
      <c r="T1097" s="476">
        <f t="shared" ref="T1097:Y1097" si="313">T922</f>
        <v>0</v>
      </c>
      <c r="U1097" s="1065">
        <f t="shared" si="313"/>
        <v>0</v>
      </c>
      <c r="V1097" s="476">
        <f t="shared" si="313"/>
        <v>0</v>
      </c>
      <c r="W1097" s="1065">
        <f t="shared" si="313"/>
        <v>0</v>
      </c>
      <c r="X1097" s="476">
        <f t="shared" si="313"/>
        <v>0</v>
      </c>
      <c r="Y1097" s="476">
        <f t="shared" si="313"/>
        <v>0</v>
      </c>
    </row>
    <row r="1098" spans="2:25" ht="21" hidden="1" customHeight="1" x14ac:dyDescent="0.25">
      <c r="B1098" s="513" t="s">
        <v>105</v>
      </c>
      <c r="C1098" s="513" t="s">
        <v>150</v>
      </c>
      <c r="D1098" s="507"/>
      <c r="E1098" s="508"/>
      <c r="F1098" s="508"/>
      <c r="G1098" s="508"/>
      <c r="H1098" s="508"/>
      <c r="I1098" s="486"/>
      <c r="J1098" s="514"/>
      <c r="K1098" s="514"/>
      <c r="L1098" s="503">
        <v>3</v>
      </c>
      <c r="M1098" s="503">
        <v>2</v>
      </c>
      <c r="N1098" s="503">
        <v>1</v>
      </c>
      <c r="O1098" s="514"/>
      <c r="P1098" s="514">
        <v>321</v>
      </c>
      <c r="Q1098" s="514" t="s">
        <v>204</v>
      </c>
      <c r="R1098" s="483">
        <v>83</v>
      </c>
      <c r="S1098" s="476">
        <f>S901+S902</f>
        <v>160000</v>
      </c>
      <c r="T1098" s="476">
        <f t="shared" ref="T1098:Y1098" si="314">T901+T902</f>
        <v>49497</v>
      </c>
      <c r="U1098" s="1065">
        <f t="shared" si="314"/>
        <v>0</v>
      </c>
      <c r="V1098" s="476">
        <f t="shared" si="314"/>
        <v>400000</v>
      </c>
      <c r="W1098" s="1065">
        <f t="shared" si="314"/>
        <v>0</v>
      </c>
      <c r="X1098" s="476">
        <f t="shared" si="314"/>
        <v>0</v>
      </c>
      <c r="Y1098" s="476">
        <f t="shared" si="314"/>
        <v>0</v>
      </c>
    </row>
    <row r="1099" spans="2:25" ht="21" hidden="1" customHeight="1" x14ac:dyDescent="0.25">
      <c r="B1099" s="513" t="s">
        <v>105</v>
      </c>
      <c r="C1099" s="513" t="s">
        <v>150</v>
      </c>
      <c r="D1099" s="507"/>
      <c r="E1099" s="508"/>
      <c r="F1099" s="508"/>
      <c r="G1099" s="508"/>
      <c r="H1099" s="508"/>
      <c r="I1099" s="486"/>
      <c r="J1099" s="514"/>
      <c r="K1099" s="514"/>
      <c r="L1099" s="503">
        <v>3</v>
      </c>
      <c r="M1099" s="503">
        <v>2</v>
      </c>
      <c r="N1099" s="503">
        <v>1</v>
      </c>
      <c r="O1099" s="514"/>
      <c r="P1099" s="514">
        <v>321</v>
      </c>
      <c r="Q1099" s="514" t="s">
        <v>204</v>
      </c>
      <c r="R1099" s="883">
        <v>561</v>
      </c>
      <c r="S1099" s="476">
        <f>S936</f>
        <v>676770</v>
      </c>
      <c r="T1099" s="476">
        <f t="shared" ref="T1099:Y1099" si="315">T936</f>
        <v>0</v>
      </c>
      <c r="U1099" s="1065">
        <f t="shared" si="315"/>
        <v>1694230</v>
      </c>
      <c r="V1099" s="476">
        <f t="shared" si="315"/>
        <v>1278450</v>
      </c>
      <c r="W1099" s="1065">
        <f t="shared" si="315"/>
        <v>237500</v>
      </c>
      <c r="X1099" s="476">
        <f t="shared" si="315"/>
        <v>237500</v>
      </c>
      <c r="Y1099" s="476">
        <f t="shared" si="315"/>
        <v>0</v>
      </c>
    </row>
    <row r="1100" spans="2:25" ht="21" hidden="1" customHeight="1" x14ac:dyDescent="0.25">
      <c r="B1100" s="876" t="s">
        <v>105</v>
      </c>
      <c r="C1100" s="876" t="s">
        <v>309</v>
      </c>
      <c r="D1100" s="507"/>
      <c r="E1100" s="508"/>
      <c r="F1100" s="508"/>
      <c r="G1100" s="508"/>
      <c r="H1100" s="508"/>
      <c r="I1100" s="486"/>
      <c r="J1100" s="876"/>
      <c r="K1100" s="876"/>
      <c r="L1100" s="876">
        <v>3</v>
      </c>
      <c r="M1100" s="876">
        <v>2</v>
      </c>
      <c r="N1100" s="876">
        <v>1</v>
      </c>
      <c r="O1100" s="876"/>
      <c r="P1100" s="876">
        <v>321</v>
      </c>
      <c r="Q1100" s="877" t="s">
        <v>204</v>
      </c>
      <c r="R1100" s="486">
        <v>11</v>
      </c>
      <c r="S1100" s="476">
        <f>S975+S976+S977</f>
        <v>10500</v>
      </c>
      <c r="T1100" s="476">
        <f t="shared" ref="T1100:Y1100" si="316">T975+T976+T977</f>
        <v>10500</v>
      </c>
      <c r="U1100" s="1065">
        <f t="shared" si="316"/>
        <v>10500</v>
      </c>
      <c r="V1100" s="476">
        <f t="shared" si="316"/>
        <v>10500</v>
      </c>
      <c r="W1100" s="1065">
        <f t="shared" si="316"/>
        <v>10500</v>
      </c>
      <c r="X1100" s="476">
        <f t="shared" si="316"/>
        <v>10500</v>
      </c>
      <c r="Y1100" s="476">
        <f t="shared" si="316"/>
        <v>10500</v>
      </c>
    </row>
    <row r="1101" spans="2:25" ht="21" hidden="1" customHeight="1" x14ac:dyDescent="0.25">
      <c r="B1101" s="876" t="s">
        <v>105</v>
      </c>
      <c r="C1101" s="876" t="s">
        <v>309</v>
      </c>
      <c r="D1101" s="507"/>
      <c r="E1101" s="508"/>
      <c r="F1101" s="508"/>
      <c r="G1101" s="508"/>
      <c r="H1101" s="508"/>
      <c r="I1101" s="486"/>
      <c r="J1101" s="876"/>
      <c r="K1101" s="876"/>
      <c r="L1101" s="876">
        <v>3</v>
      </c>
      <c r="M1101" s="876">
        <v>2</v>
      </c>
      <c r="N1101" s="876">
        <v>1</v>
      </c>
      <c r="O1101" s="876"/>
      <c r="P1101" s="876">
        <v>321</v>
      </c>
      <c r="Q1101" s="877" t="s">
        <v>204</v>
      </c>
      <c r="R1101" s="481">
        <v>52</v>
      </c>
      <c r="S1101" s="476">
        <f>S996+S997+S998</f>
        <v>10500</v>
      </c>
      <c r="T1101" s="476">
        <f t="shared" ref="T1101:Y1101" si="317">T996+T997+T998</f>
        <v>0</v>
      </c>
      <c r="U1101" s="1065">
        <f t="shared" si="317"/>
        <v>10500</v>
      </c>
      <c r="V1101" s="476">
        <f t="shared" si="317"/>
        <v>10500</v>
      </c>
      <c r="W1101" s="1065">
        <f t="shared" si="317"/>
        <v>10500</v>
      </c>
      <c r="X1101" s="476">
        <f t="shared" si="317"/>
        <v>10500</v>
      </c>
      <c r="Y1101" s="476">
        <f t="shared" si="317"/>
        <v>10500</v>
      </c>
    </row>
    <row r="1102" spans="2:25" ht="15" hidden="1" customHeight="1" x14ac:dyDescent="0.25">
      <c r="B1102" s="515" t="s">
        <v>105</v>
      </c>
      <c r="C1102" s="515"/>
      <c r="D1102" s="507"/>
      <c r="E1102" s="508"/>
      <c r="F1102" s="508"/>
      <c r="G1102" s="508"/>
      <c r="H1102" s="508"/>
      <c r="I1102" s="486"/>
      <c r="J1102" s="473" t="s">
        <v>201</v>
      </c>
      <c r="K1102" s="473"/>
      <c r="L1102" s="474">
        <v>3</v>
      </c>
      <c r="M1102" s="474">
        <v>2</v>
      </c>
      <c r="N1102" s="474">
        <v>1</v>
      </c>
      <c r="O1102" s="473"/>
      <c r="P1102" s="473">
        <v>321</v>
      </c>
      <c r="Q1102" s="473" t="s">
        <v>204</v>
      </c>
      <c r="R1102" s="486">
        <v>11</v>
      </c>
      <c r="S1102" s="476">
        <f>S1083+S1091+S1093+S1088+S1100</f>
        <v>7097500</v>
      </c>
      <c r="T1102" s="476">
        <f t="shared" ref="T1102:Y1102" si="318">T1083+T1091+T1093+T1088+T1100</f>
        <v>4943484</v>
      </c>
      <c r="U1102" s="1065">
        <f t="shared" si="318"/>
        <v>6965500</v>
      </c>
      <c r="V1102" s="476">
        <f t="shared" si="318"/>
        <v>8135500</v>
      </c>
      <c r="W1102" s="1065">
        <f t="shared" si="318"/>
        <v>7030500</v>
      </c>
      <c r="X1102" s="476">
        <f t="shared" si="318"/>
        <v>8650500</v>
      </c>
      <c r="Y1102" s="476">
        <f t="shared" si="318"/>
        <v>8190500</v>
      </c>
    </row>
    <row r="1103" spans="2:25" ht="15" hidden="1" customHeight="1" x14ac:dyDescent="0.25">
      <c r="B1103" s="515" t="s">
        <v>105</v>
      </c>
      <c r="C1103" s="515"/>
      <c r="D1103" s="507"/>
      <c r="E1103" s="508"/>
      <c r="F1103" s="508"/>
      <c r="G1103" s="508"/>
      <c r="H1103" s="508"/>
      <c r="I1103" s="486"/>
      <c r="J1103" s="473" t="s">
        <v>201</v>
      </c>
      <c r="K1103" s="473"/>
      <c r="L1103" s="474">
        <v>3</v>
      </c>
      <c r="M1103" s="474">
        <v>2</v>
      </c>
      <c r="N1103" s="474">
        <v>1</v>
      </c>
      <c r="O1103" s="473"/>
      <c r="P1103" s="473">
        <v>321</v>
      </c>
      <c r="Q1103" s="473" t="s">
        <v>204</v>
      </c>
      <c r="R1103" s="798">
        <v>12</v>
      </c>
      <c r="S1103" s="476">
        <f>S1084+S1094</f>
        <v>237606</v>
      </c>
      <c r="T1103" s="476">
        <f t="shared" ref="T1103:Y1103" si="319">T1084+T1094</f>
        <v>27231</v>
      </c>
      <c r="U1103" s="1065">
        <f t="shared" si="319"/>
        <v>615276</v>
      </c>
      <c r="V1103" s="476">
        <f t="shared" si="319"/>
        <v>340809</v>
      </c>
      <c r="W1103" s="1065">
        <f t="shared" si="319"/>
        <v>123500</v>
      </c>
      <c r="X1103" s="476">
        <f t="shared" si="319"/>
        <v>143300</v>
      </c>
      <c r="Y1103" s="476">
        <f t="shared" si="319"/>
        <v>144000</v>
      </c>
    </row>
    <row r="1104" spans="2:25" ht="15" hidden="1" customHeight="1" x14ac:dyDescent="0.25">
      <c r="B1104" s="515" t="s">
        <v>105</v>
      </c>
      <c r="C1104" s="515"/>
      <c r="D1104" s="507"/>
      <c r="E1104" s="508"/>
      <c r="F1104" s="508"/>
      <c r="G1104" s="508"/>
      <c r="H1104" s="508"/>
      <c r="I1104" s="486"/>
      <c r="J1104" s="473" t="s">
        <v>201</v>
      </c>
      <c r="K1104" s="473"/>
      <c r="L1104" s="474">
        <v>3</v>
      </c>
      <c r="M1104" s="474">
        <v>2</v>
      </c>
      <c r="N1104" s="474">
        <v>1</v>
      </c>
      <c r="O1104" s="473"/>
      <c r="P1104" s="473">
        <v>321</v>
      </c>
      <c r="Q1104" s="473" t="s">
        <v>204</v>
      </c>
      <c r="R1104" s="493">
        <v>13</v>
      </c>
      <c r="S1104" s="476">
        <f>S1095</f>
        <v>60000</v>
      </c>
      <c r="T1104" s="476">
        <f t="shared" ref="T1104:Y1104" si="320">T1095</f>
        <v>6750</v>
      </c>
      <c r="U1104" s="1065">
        <f t="shared" si="320"/>
        <v>0</v>
      </c>
      <c r="V1104" s="476">
        <f t="shared" si="320"/>
        <v>100000</v>
      </c>
      <c r="W1104" s="1065">
        <f t="shared" si="320"/>
        <v>0</v>
      </c>
      <c r="X1104" s="476">
        <f t="shared" si="320"/>
        <v>0</v>
      </c>
      <c r="Y1104" s="476">
        <f t="shared" si="320"/>
        <v>0</v>
      </c>
    </row>
    <row r="1105" spans="2:25" ht="15" hidden="1" customHeight="1" x14ac:dyDescent="0.25">
      <c r="B1105" s="515" t="s">
        <v>105</v>
      </c>
      <c r="C1105" s="515"/>
      <c r="D1105" s="507"/>
      <c r="E1105" s="508"/>
      <c r="F1105" s="508"/>
      <c r="G1105" s="508"/>
      <c r="H1105" s="508"/>
      <c r="I1105" s="486"/>
      <c r="J1105" s="473" t="s">
        <v>201</v>
      </c>
      <c r="K1105" s="473"/>
      <c r="L1105" s="474">
        <v>3</v>
      </c>
      <c r="M1105" s="474">
        <v>2</v>
      </c>
      <c r="N1105" s="474">
        <v>1</v>
      </c>
      <c r="O1105" s="473"/>
      <c r="P1105" s="473">
        <v>321</v>
      </c>
      <c r="Q1105" s="473" t="s">
        <v>204</v>
      </c>
      <c r="R1105" s="882">
        <v>31</v>
      </c>
      <c r="S1105" s="476">
        <f>S1096</f>
        <v>0</v>
      </c>
      <c r="T1105" s="476">
        <f t="shared" ref="T1105:Y1105" si="321">T1096</f>
        <v>236852</v>
      </c>
      <c r="U1105" s="1065">
        <f t="shared" si="321"/>
        <v>0</v>
      </c>
      <c r="V1105" s="476">
        <f t="shared" si="321"/>
        <v>0</v>
      </c>
      <c r="W1105" s="1065">
        <f t="shared" si="321"/>
        <v>0</v>
      </c>
      <c r="X1105" s="476">
        <f t="shared" si="321"/>
        <v>0</v>
      </c>
      <c r="Y1105" s="476">
        <f t="shared" si="321"/>
        <v>0</v>
      </c>
    </row>
    <row r="1106" spans="2:25" ht="15" hidden="1" customHeight="1" x14ac:dyDescent="0.25">
      <c r="B1106" s="515" t="s">
        <v>105</v>
      </c>
      <c r="C1106" s="515"/>
      <c r="D1106" s="507"/>
      <c r="E1106" s="508"/>
      <c r="F1106" s="508"/>
      <c r="G1106" s="508"/>
      <c r="H1106" s="508"/>
      <c r="I1106" s="486"/>
      <c r="J1106" s="473" t="s">
        <v>201</v>
      </c>
      <c r="K1106" s="473"/>
      <c r="L1106" s="474">
        <v>3</v>
      </c>
      <c r="M1106" s="474">
        <v>2</v>
      </c>
      <c r="N1106" s="474">
        <v>1</v>
      </c>
      <c r="O1106" s="473"/>
      <c r="P1106" s="473">
        <v>321</v>
      </c>
      <c r="Q1106" s="473" t="s">
        <v>204</v>
      </c>
      <c r="R1106" s="482">
        <v>43</v>
      </c>
      <c r="S1106" s="476">
        <f>S1085+S1097+S1090</f>
        <v>1473000</v>
      </c>
      <c r="T1106" s="476">
        <f t="shared" ref="T1106:Y1106" si="322">T1085+T1097+T1090</f>
        <v>974342</v>
      </c>
      <c r="U1106" s="1065">
        <f t="shared" si="322"/>
        <v>1451000</v>
      </c>
      <c r="V1106" s="476">
        <f t="shared" si="322"/>
        <v>1386000</v>
      </c>
      <c r="W1106" s="1065">
        <f t="shared" si="322"/>
        <v>1501000</v>
      </c>
      <c r="X1106" s="476">
        <f t="shared" si="322"/>
        <v>1153000</v>
      </c>
      <c r="Y1106" s="476">
        <f t="shared" si="322"/>
        <v>1153000</v>
      </c>
    </row>
    <row r="1107" spans="2:25" ht="15" hidden="1" customHeight="1" x14ac:dyDescent="0.25">
      <c r="B1107" s="515" t="s">
        <v>105</v>
      </c>
      <c r="C1107" s="515"/>
      <c r="D1107" s="507"/>
      <c r="E1107" s="508"/>
      <c r="F1107" s="508"/>
      <c r="G1107" s="508"/>
      <c r="H1107" s="508"/>
      <c r="I1107" s="486"/>
      <c r="J1107" s="473" t="s">
        <v>201</v>
      </c>
      <c r="K1107" s="473"/>
      <c r="L1107" s="474">
        <v>3</v>
      </c>
      <c r="M1107" s="474">
        <v>2</v>
      </c>
      <c r="N1107" s="474">
        <v>1</v>
      </c>
      <c r="O1107" s="473"/>
      <c r="P1107" s="473">
        <v>321</v>
      </c>
      <c r="Q1107" s="473" t="s">
        <v>204</v>
      </c>
      <c r="R1107" s="880">
        <v>51</v>
      </c>
      <c r="S1107" s="476">
        <f>S1092</f>
        <v>75000</v>
      </c>
      <c r="T1107" s="476">
        <f t="shared" ref="T1107:Y1107" si="323">T1092</f>
        <v>110296</v>
      </c>
      <c r="U1107" s="1065">
        <f t="shared" si="323"/>
        <v>0</v>
      </c>
      <c r="V1107" s="476">
        <f t="shared" si="323"/>
        <v>0</v>
      </c>
      <c r="W1107" s="1065">
        <f t="shared" si="323"/>
        <v>0</v>
      </c>
      <c r="X1107" s="476">
        <f t="shared" si="323"/>
        <v>0</v>
      </c>
      <c r="Y1107" s="476">
        <f t="shared" si="323"/>
        <v>0</v>
      </c>
    </row>
    <row r="1108" spans="2:25" ht="15" hidden="1" customHeight="1" x14ac:dyDescent="0.25">
      <c r="B1108" s="515" t="s">
        <v>105</v>
      </c>
      <c r="C1108" s="515"/>
      <c r="D1108" s="507"/>
      <c r="E1108" s="508"/>
      <c r="F1108" s="508"/>
      <c r="G1108" s="508"/>
      <c r="H1108" s="508"/>
      <c r="I1108" s="486"/>
      <c r="J1108" s="473" t="s">
        <v>201</v>
      </c>
      <c r="K1108" s="473"/>
      <c r="L1108" s="474">
        <v>3</v>
      </c>
      <c r="M1108" s="474">
        <v>2</v>
      </c>
      <c r="N1108" s="474">
        <v>1</v>
      </c>
      <c r="O1108" s="473"/>
      <c r="P1108" s="473">
        <v>321</v>
      </c>
      <c r="Q1108" s="473" t="s">
        <v>204</v>
      </c>
      <c r="R1108" s="481">
        <v>52</v>
      </c>
      <c r="S1108" s="476">
        <f>S1086+S1101</f>
        <v>85500</v>
      </c>
      <c r="T1108" s="476">
        <f t="shared" ref="T1108:Y1108" si="324">T1086+T1101</f>
        <v>13017</v>
      </c>
      <c r="U1108" s="1065">
        <f t="shared" si="324"/>
        <v>70500</v>
      </c>
      <c r="V1108" s="476">
        <f t="shared" si="324"/>
        <v>70500</v>
      </c>
      <c r="W1108" s="1065">
        <f t="shared" si="324"/>
        <v>10500</v>
      </c>
      <c r="X1108" s="476">
        <f t="shared" si="324"/>
        <v>60500</v>
      </c>
      <c r="Y1108" s="476">
        <f t="shared" si="324"/>
        <v>60500</v>
      </c>
    </row>
    <row r="1109" spans="2:25" ht="15" hidden="1" customHeight="1" x14ac:dyDescent="0.25">
      <c r="B1109" s="515" t="s">
        <v>105</v>
      </c>
      <c r="C1109" s="515"/>
      <c r="D1109" s="507"/>
      <c r="E1109" s="508"/>
      <c r="F1109" s="508"/>
      <c r="G1109" s="508"/>
      <c r="H1109" s="508"/>
      <c r="I1109" s="486"/>
      <c r="J1109" s="473" t="s">
        <v>201</v>
      </c>
      <c r="K1109" s="473"/>
      <c r="L1109" s="474">
        <v>3</v>
      </c>
      <c r="M1109" s="474">
        <v>2</v>
      </c>
      <c r="N1109" s="474">
        <v>1</v>
      </c>
      <c r="O1109" s="473"/>
      <c r="P1109" s="473">
        <v>321</v>
      </c>
      <c r="Q1109" s="473" t="s">
        <v>204</v>
      </c>
      <c r="R1109" s="883">
        <v>561</v>
      </c>
      <c r="S1109" s="476">
        <f>S1099</f>
        <v>676770</v>
      </c>
      <c r="T1109" s="476">
        <f t="shared" ref="T1109:Y1109" si="325">T1099</f>
        <v>0</v>
      </c>
      <c r="U1109" s="1065">
        <f t="shared" si="325"/>
        <v>1694230</v>
      </c>
      <c r="V1109" s="476">
        <f t="shared" si="325"/>
        <v>1278450</v>
      </c>
      <c r="W1109" s="1065">
        <f t="shared" si="325"/>
        <v>237500</v>
      </c>
      <c r="X1109" s="476">
        <f t="shared" si="325"/>
        <v>237500</v>
      </c>
      <c r="Y1109" s="476">
        <f t="shared" si="325"/>
        <v>0</v>
      </c>
    </row>
    <row r="1110" spans="2:25" ht="15" hidden="1" customHeight="1" x14ac:dyDescent="0.25">
      <c r="B1110" s="515" t="s">
        <v>105</v>
      </c>
      <c r="C1110" s="515"/>
      <c r="D1110" s="507"/>
      <c r="E1110" s="508"/>
      <c r="F1110" s="508"/>
      <c r="G1110" s="508"/>
      <c r="H1110" s="508"/>
      <c r="I1110" s="486"/>
      <c r="J1110" s="473" t="s">
        <v>201</v>
      </c>
      <c r="K1110" s="473"/>
      <c r="L1110" s="474">
        <v>3</v>
      </c>
      <c r="M1110" s="474">
        <v>2</v>
      </c>
      <c r="N1110" s="474">
        <v>1</v>
      </c>
      <c r="O1110" s="473"/>
      <c r="P1110" s="473">
        <v>321</v>
      </c>
      <c r="Q1110" s="473" t="s">
        <v>204</v>
      </c>
      <c r="R1110" s="799">
        <v>563</v>
      </c>
      <c r="S1110" s="476">
        <f>S1087</f>
        <v>436000</v>
      </c>
      <c r="T1110" s="476">
        <f t="shared" ref="T1110:Y1110" si="326">T1087</f>
        <v>154834</v>
      </c>
      <c r="U1110" s="1065">
        <f t="shared" si="326"/>
        <v>455000</v>
      </c>
      <c r="V1110" s="476">
        <f t="shared" si="326"/>
        <v>652800</v>
      </c>
      <c r="W1110" s="1065">
        <f t="shared" si="326"/>
        <v>455000</v>
      </c>
      <c r="X1110" s="476">
        <f t="shared" si="326"/>
        <v>456960</v>
      </c>
      <c r="Y1110" s="476">
        <f t="shared" si="326"/>
        <v>816000</v>
      </c>
    </row>
    <row r="1111" spans="2:25" ht="15" hidden="1" customHeight="1" x14ac:dyDescent="0.25">
      <c r="B1111" s="515" t="s">
        <v>105</v>
      </c>
      <c r="C1111" s="515"/>
      <c r="D1111" s="507"/>
      <c r="E1111" s="508"/>
      <c r="F1111" s="508"/>
      <c r="G1111" s="508"/>
      <c r="H1111" s="508"/>
      <c r="I1111" s="486"/>
      <c r="J1111" s="473" t="s">
        <v>201</v>
      </c>
      <c r="K1111" s="473"/>
      <c r="L1111" s="474">
        <v>3</v>
      </c>
      <c r="M1111" s="474">
        <v>2</v>
      </c>
      <c r="N1111" s="474">
        <v>1</v>
      </c>
      <c r="O1111" s="473"/>
      <c r="P1111" s="473">
        <v>321</v>
      </c>
      <c r="Q1111" s="473" t="s">
        <v>204</v>
      </c>
      <c r="R1111" s="973">
        <v>564</v>
      </c>
      <c r="S1111" s="476">
        <f>S1089</f>
        <v>80000</v>
      </c>
      <c r="T1111" s="476">
        <f t="shared" ref="T1111:Y1111" si="327">T1089</f>
        <v>14311</v>
      </c>
      <c r="U1111" s="1065">
        <f t="shared" si="327"/>
        <v>80000</v>
      </c>
      <c r="V1111" s="476">
        <f t="shared" si="327"/>
        <v>178000</v>
      </c>
      <c r="W1111" s="1065">
        <f t="shared" si="327"/>
        <v>20000</v>
      </c>
      <c r="X1111" s="476">
        <f t="shared" si="327"/>
        <v>0</v>
      </c>
      <c r="Y1111" s="476">
        <f t="shared" si="327"/>
        <v>0</v>
      </c>
    </row>
    <row r="1112" spans="2:25" ht="15" hidden="1" customHeight="1" x14ac:dyDescent="0.25">
      <c r="B1112" s="515" t="s">
        <v>105</v>
      </c>
      <c r="C1112" s="515"/>
      <c r="D1112" s="507"/>
      <c r="E1112" s="508"/>
      <c r="F1112" s="508"/>
      <c r="G1112" s="508"/>
      <c r="H1112" s="508"/>
      <c r="I1112" s="486"/>
      <c r="J1112" s="473" t="s">
        <v>201</v>
      </c>
      <c r="K1112" s="473"/>
      <c r="L1112" s="474">
        <v>3</v>
      </c>
      <c r="M1112" s="474">
        <v>2</v>
      </c>
      <c r="N1112" s="474">
        <v>1</v>
      </c>
      <c r="O1112" s="473"/>
      <c r="P1112" s="473">
        <v>321</v>
      </c>
      <c r="Q1112" s="473" t="s">
        <v>204</v>
      </c>
      <c r="R1112" s="483">
        <v>83</v>
      </c>
      <c r="S1112" s="476">
        <f>S1098</f>
        <v>160000</v>
      </c>
      <c r="T1112" s="476">
        <f t="shared" ref="T1112:Y1112" si="328">T1098</f>
        <v>49497</v>
      </c>
      <c r="U1112" s="1065">
        <f t="shared" si="328"/>
        <v>0</v>
      </c>
      <c r="V1112" s="476">
        <f t="shared" si="328"/>
        <v>400000</v>
      </c>
      <c r="W1112" s="1065">
        <f t="shared" si="328"/>
        <v>0</v>
      </c>
      <c r="X1112" s="476">
        <f t="shared" si="328"/>
        <v>0</v>
      </c>
      <c r="Y1112" s="476">
        <f t="shared" si="328"/>
        <v>0</v>
      </c>
    </row>
    <row r="1113" spans="2:25" ht="15" hidden="1" customHeight="1" x14ac:dyDescent="0.25">
      <c r="B1113" s="515"/>
      <c r="C1113" s="515"/>
      <c r="D1113" s="507"/>
      <c r="E1113" s="508"/>
      <c r="F1113" s="508"/>
      <c r="G1113" s="508"/>
      <c r="H1113" s="508"/>
      <c r="I1113" s="486"/>
      <c r="J1113" s="473" t="s">
        <v>202</v>
      </c>
      <c r="K1113" s="473"/>
      <c r="L1113" s="478">
        <v>3</v>
      </c>
      <c r="M1113" s="478">
        <v>2</v>
      </c>
      <c r="N1113" s="478">
        <v>1</v>
      </c>
      <c r="O1113" s="516"/>
      <c r="P1113" s="516">
        <v>321</v>
      </c>
      <c r="Q1113" s="516" t="s">
        <v>204</v>
      </c>
      <c r="R1113" s="500"/>
      <c r="S1113" s="500">
        <f>S1102+S1104+S1106+S1108+S1112+S1103+S1110+S1105+S1109+S1107+S1111</f>
        <v>10381376</v>
      </c>
      <c r="T1113" s="500">
        <f t="shared" ref="T1113:Y1113" si="329">T1102+T1104+T1106+T1108+T1112+T1103+T1110+T1105+T1109+T1107+T1111</f>
        <v>6530614</v>
      </c>
      <c r="U1113" s="1066">
        <f t="shared" si="329"/>
        <v>11331506</v>
      </c>
      <c r="V1113" s="500">
        <f t="shared" si="329"/>
        <v>12542059</v>
      </c>
      <c r="W1113" s="1066">
        <f t="shared" si="329"/>
        <v>9378000</v>
      </c>
      <c r="X1113" s="500">
        <f t="shared" si="329"/>
        <v>10701760</v>
      </c>
      <c r="Y1113" s="500">
        <f t="shared" si="329"/>
        <v>10364000</v>
      </c>
    </row>
    <row r="1114" spans="2:25" ht="15" hidden="1" customHeight="1" x14ac:dyDescent="0.25">
      <c r="B1114" s="515"/>
      <c r="C1114" s="515"/>
      <c r="D1114" s="507"/>
      <c r="E1114" s="508"/>
      <c r="F1114" s="508"/>
      <c r="G1114" s="508"/>
      <c r="H1114" s="508"/>
      <c r="I1114" s="486"/>
      <c r="J1114" s="473" t="s">
        <v>98</v>
      </c>
      <c r="K1114" s="473"/>
      <c r="L1114" s="478">
        <v>3</v>
      </c>
      <c r="M1114" s="478">
        <v>2</v>
      </c>
      <c r="N1114" s="478"/>
      <c r="O1114" s="516"/>
      <c r="P1114" s="516"/>
      <c r="Q1114" s="516"/>
      <c r="R1114" s="500"/>
      <c r="S1114" s="500">
        <f>S1102+S1103+S1104+S1112</f>
        <v>7555106</v>
      </c>
      <c r="T1114" s="500">
        <f t="shared" ref="T1114:Y1114" si="330">T1102+T1103+T1104+T1112</f>
        <v>5026962</v>
      </c>
      <c r="U1114" s="1066">
        <f t="shared" si="330"/>
        <v>7580776</v>
      </c>
      <c r="V1114" s="500">
        <f t="shared" si="330"/>
        <v>8976309</v>
      </c>
      <c r="W1114" s="1066">
        <f t="shared" si="330"/>
        <v>7154000</v>
      </c>
      <c r="X1114" s="500">
        <f t="shared" si="330"/>
        <v>8793800</v>
      </c>
      <c r="Y1114" s="500">
        <f t="shared" si="330"/>
        <v>8334500</v>
      </c>
    </row>
    <row r="1115" spans="2:25" ht="21" hidden="1" customHeight="1" x14ac:dyDescent="0.25">
      <c r="B1115" s="506" t="s">
        <v>105</v>
      </c>
      <c r="C1115" s="506" t="s">
        <v>5</v>
      </c>
      <c r="D1115" s="507"/>
      <c r="E1115" s="508"/>
      <c r="F1115" s="508"/>
      <c r="G1115" s="508"/>
      <c r="H1115" s="508"/>
      <c r="I1115" s="486"/>
      <c r="J1115" s="509"/>
      <c r="K1115" s="509"/>
      <c r="L1115" s="501">
        <v>3</v>
      </c>
      <c r="M1115" s="501">
        <v>2</v>
      </c>
      <c r="N1115" s="501">
        <v>2</v>
      </c>
      <c r="O1115" s="509"/>
      <c r="P1115" s="509">
        <v>322</v>
      </c>
      <c r="Q1115" s="517" t="s">
        <v>205</v>
      </c>
      <c r="R1115" s="486">
        <v>11</v>
      </c>
      <c r="S1115" s="476">
        <f>S67+S68+S69+S70+S71+S107+S134+S135</f>
        <v>2895000</v>
      </c>
      <c r="T1115" s="476">
        <f t="shared" ref="T1115:Y1115" si="331">T67+T68+T69+T70+T71+T107+T134+T135</f>
        <v>2821927</v>
      </c>
      <c r="U1115" s="1065">
        <f t="shared" si="331"/>
        <v>3095000</v>
      </c>
      <c r="V1115" s="476">
        <f t="shared" si="331"/>
        <v>3195000</v>
      </c>
      <c r="W1115" s="1065">
        <f t="shared" si="331"/>
        <v>3095000</v>
      </c>
      <c r="X1115" s="476">
        <f t="shared" si="331"/>
        <v>3195000</v>
      </c>
      <c r="Y1115" s="476">
        <f t="shared" si="331"/>
        <v>3195000</v>
      </c>
    </row>
    <row r="1116" spans="2:25" ht="21" hidden="1" customHeight="1" x14ac:dyDescent="0.25">
      <c r="B1116" s="506" t="s">
        <v>105</v>
      </c>
      <c r="C1116" s="506" t="s">
        <v>5</v>
      </c>
      <c r="D1116" s="507"/>
      <c r="E1116" s="508"/>
      <c r="F1116" s="508"/>
      <c r="G1116" s="508"/>
      <c r="H1116" s="508"/>
      <c r="I1116" s="486"/>
      <c r="J1116" s="509"/>
      <c r="K1116" s="509"/>
      <c r="L1116" s="501">
        <v>3</v>
      </c>
      <c r="M1116" s="501">
        <v>2</v>
      </c>
      <c r="N1116" s="501">
        <v>2</v>
      </c>
      <c r="O1116" s="509"/>
      <c r="P1116" s="509">
        <v>322</v>
      </c>
      <c r="Q1116" s="517" t="s">
        <v>205</v>
      </c>
      <c r="R1116" s="881">
        <v>12</v>
      </c>
      <c r="S1116" s="476">
        <f>S329+S330+S331</f>
        <v>11000</v>
      </c>
      <c r="T1116" s="476">
        <f t="shared" ref="T1116:Y1116" si="332">T329+T330+T331</f>
        <v>0</v>
      </c>
      <c r="U1116" s="1065">
        <f t="shared" si="332"/>
        <v>15000</v>
      </c>
      <c r="V1116" s="476">
        <f t="shared" si="332"/>
        <v>16800</v>
      </c>
      <c r="W1116" s="1065">
        <f t="shared" si="332"/>
        <v>15000</v>
      </c>
      <c r="X1116" s="476">
        <f t="shared" si="332"/>
        <v>8400</v>
      </c>
      <c r="Y1116" s="476">
        <f t="shared" si="332"/>
        <v>12000</v>
      </c>
    </row>
    <row r="1117" spans="2:25" ht="21" hidden="1" customHeight="1" x14ac:dyDescent="0.25">
      <c r="B1117" s="506" t="s">
        <v>105</v>
      </c>
      <c r="C1117" s="506" t="s">
        <v>5</v>
      </c>
      <c r="D1117" s="507"/>
      <c r="E1117" s="508"/>
      <c r="F1117" s="508"/>
      <c r="G1117" s="508"/>
      <c r="H1117" s="508"/>
      <c r="I1117" s="486"/>
      <c r="J1117" s="509"/>
      <c r="K1117" s="509"/>
      <c r="L1117" s="501">
        <v>3</v>
      </c>
      <c r="M1117" s="501">
        <v>2</v>
      </c>
      <c r="N1117" s="501">
        <v>2</v>
      </c>
      <c r="O1117" s="509"/>
      <c r="P1117" s="509">
        <v>322</v>
      </c>
      <c r="Q1117" s="517" t="s">
        <v>205</v>
      </c>
      <c r="R1117" s="482">
        <v>43</v>
      </c>
      <c r="S1117" s="476">
        <f>S144+S202+S203+S204+S205+S115</f>
        <v>245000</v>
      </c>
      <c r="T1117" s="476">
        <f t="shared" ref="T1117:Y1117" si="333">T144+T202+T203+T204+T205+T115</f>
        <v>0</v>
      </c>
      <c r="U1117" s="1065">
        <f t="shared" si="333"/>
        <v>245000</v>
      </c>
      <c r="V1117" s="476">
        <f t="shared" si="333"/>
        <v>235000</v>
      </c>
      <c r="W1117" s="1065">
        <f t="shared" si="333"/>
        <v>245000</v>
      </c>
      <c r="X1117" s="476">
        <f t="shared" si="333"/>
        <v>235000</v>
      </c>
      <c r="Y1117" s="476">
        <f t="shared" si="333"/>
        <v>235000</v>
      </c>
    </row>
    <row r="1118" spans="2:25" ht="21" hidden="1" customHeight="1" x14ac:dyDescent="0.25">
      <c r="B1118" s="506" t="s">
        <v>105</v>
      </c>
      <c r="C1118" s="506" t="s">
        <v>5</v>
      </c>
      <c r="D1118" s="507"/>
      <c r="E1118" s="508"/>
      <c r="F1118" s="508"/>
      <c r="G1118" s="508"/>
      <c r="H1118" s="508"/>
      <c r="I1118" s="486"/>
      <c r="J1118" s="509"/>
      <c r="K1118" s="509"/>
      <c r="L1118" s="501">
        <v>3</v>
      </c>
      <c r="M1118" s="501">
        <v>2</v>
      </c>
      <c r="N1118" s="501">
        <v>2</v>
      </c>
      <c r="O1118" s="509"/>
      <c r="P1118" s="509">
        <v>322</v>
      </c>
      <c r="Q1118" s="517" t="s">
        <v>205</v>
      </c>
      <c r="R1118" s="884">
        <v>563</v>
      </c>
      <c r="S1118" s="476">
        <f>S355+S356+S357</f>
        <v>57000</v>
      </c>
      <c r="T1118" s="476">
        <f t="shared" ref="T1118:Y1118" si="334">T355+T356+T357</f>
        <v>0</v>
      </c>
      <c r="U1118" s="1065">
        <f t="shared" si="334"/>
        <v>57000</v>
      </c>
      <c r="V1118" s="476">
        <f t="shared" si="334"/>
        <v>95200</v>
      </c>
      <c r="W1118" s="1065">
        <f t="shared" si="334"/>
        <v>57000</v>
      </c>
      <c r="X1118" s="476">
        <f t="shared" si="334"/>
        <v>38080</v>
      </c>
      <c r="Y1118" s="476">
        <f t="shared" si="334"/>
        <v>68000</v>
      </c>
    </row>
    <row r="1119" spans="2:25" ht="21" hidden="1" customHeight="1" x14ac:dyDescent="0.25">
      <c r="B1119" s="718" t="s">
        <v>105</v>
      </c>
      <c r="C1119" s="718" t="s">
        <v>275</v>
      </c>
      <c r="D1119" s="507"/>
      <c r="E1119" s="508"/>
      <c r="F1119" s="508"/>
      <c r="G1119" s="508"/>
      <c r="H1119" s="508"/>
      <c r="I1119" s="486"/>
      <c r="J1119" s="719"/>
      <c r="K1119" s="719"/>
      <c r="L1119" s="720">
        <v>3</v>
      </c>
      <c r="M1119" s="720">
        <v>2</v>
      </c>
      <c r="N1119" s="720">
        <v>2</v>
      </c>
      <c r="O1119" s="719"/>
      <c r="P1119" s="719">
        <v>322</v>
      </c>
      <c r="Q1119" s="721" t="s">
        <v>205</v>
      </c>
      <c r="R1119" s="486">
        <v>11</v>
      </c>
      <c r="S1119" s="476">
        <f>S424+S425+S426+S427+S428</f>
        <v>275000</v>
      </c>
      <c r="T1119" s="476">
        <f t="shared" ref="T1119:Y1119" si="335">T424+T425+T426+T427+T428</f>
        <v>41096</v>
      </c>
      <c r="U1119" s="1065">
        <f t="shared" si="335"/>
        <v>345000</v>
      </c>
      <c r="V1119" s="476">
        <f t="shared" si="335"/>
        <v>275000</v>
      </c>
      <c r="W1119" s="1065">
        <f t="shared" si="335"/>
        <v>365000</v>
      </c>
      <c r="X1119" s="476">
        <f t="shared" si="335"/>
        <v>315000</v>
      </c>
      <c r="Y1119" s="476">
        <f t="shared" si="335"/>
        <v>365000</v>
      </c>
    </row>
    <row r="1120" spans="2:25" ht="21" hidden="1" customHeight="1" x14ac:dyDescent="0.25">
      <c r="B1120" s="785" t="s">
        <v>105</v>
      </c>
      <c r="C1120" s="785" t="s">
        <v>289</v>
      </c>
      <c r="D1120" s="507"/>
      <c r="E1120" s="508"/>
      <c r="F1120" s="508"/>
      <c r="G1120" s="508"/>
      <c r="H1120" s="508"/>
      <c r="I1120" s="486"/>
      <c r="J1120" s="786"/>
      <c r="K1120" s="786"/>
      <c r="L1120" s="787">
        <v>3</v>
      </c>
      <c r="M1120" s="787">
        <v>2</v>
      </c>
      <c r="N1120" s="787">
        <v>2</v>
      </c>
      <c r="O1120" s="786"/>
      <c r="P1120" s="786">
        <v>322</v>
      </c>
      <c r="Q1120" s="789" t="s">
        <v>205</v>
      </c>
      <c r="R1120" s="482">
        <v>43</v>
      </c>
      <c r="S1120" s="476">
        <f>S521+S522+S523+S524</f>
        <v>753000</v>
      </c>
      <c r="T1120" s="476">
        <f t="shared" ref="T1120:Y1120" si="336">T521+T522+T523+T524</f>
        <v>372557</v>
      </c>
      <c r="U1120" s="1065">
        <f t="shared" si="336"/>
        <v>661700</v>
      </c>
      <c r="V1120" s="476">
        <f t="shared" si="336"/>
        <v>524300</v>
      </c>
      <c r="W1120" s="1065">
        <f t="shared" si="336"/>
        <v>661700</v>
      </c>
      <c r="X1120" s="476">
        <f t="shared" si="336"/>
        <v>302100</v>
      </c>
      <c r="Y1120" s="476">
        <f t="shared" si="336"/>
        <v>302100</v>
      </c>
    </row>
    <row r="1121" spans="2:25" ht="21" hidden="1" customHeight="1" x14ac:dyDescent="0.25">
      <c r="B1121" s="511" t="s">
        <v>105</v>
      </c>
      <c r="C1121" s="511" t="s">
        <v>116</v>
      </c>
      <c r="D1121" s="507"/>
      <c r="E1121" s="508"/>
      <c r="F1121" s="508"/>
      <c r="G1121" s="508"/>
      <c r="H1121" s="508"/>
      <c r="I1121" s="486"/>
      <c r="J1121" s="512"/>
      <c r="K1121" s="512"/>
      <c r="L1121" s="491">
        <v>3</v>
      </c>
      <c r="M1121" s="491">
        <v>2</v>
      </c>
      <c r="N1121" s="491">
        <v>2</v>
      </c>
      <c r="O1121" s="512"/>
      <c r="P1121" s="512">
        <v>322</v>
      </c>
      <c r="Q1121" s="518" t="s">
        <v>205</v>
      </c>
      <c r="R1121" s="486">
        <v>11</v>
      </c>
      <c r="S1121" s="487">
        <f>S575+S576+S577+S578+S602+S625+S579</f>
        <v>449000</v>
      </c>
      <c r="T1121" s="487">
        <f t="shared" ref="T1121:Y1121" si="337">T575+T576+T577+T578+T602+T625+T579</f>
        <v>251444</v>
      </c>
      <c r="U1121" s="1067">
        <f t="shared" si="337"/>
        <v>449000</v>
      </c>
      <c r="V1121" s="487">
        <f t="shared" si="337"/>
        <v>468000</v>
      </c>
      <c r="W1121" s="1067">
        <f t="shared" si="337"/>
        <v>449000</v>
      </c>
      <c r="X1121" s="487">
        <f t="shared" si="337"/>
        <v>468000</v>
      </c>
      <c r="Y1121" s="487">
        <f t="shared" si="337"/>
        <v>473000</v>
      </c>
    </row>
    <row r="1122" spans="2:25" ht="21" hidden="1" customHeight="1" x14ac:dyDescent="0.25">
      <c r="B1122" s="513" t="s">
        <v>105</v>
      </c>
      <c r="C1122" s="513" t="s">
        <v>150</v>
      </c>
      <c r="D1122" s="507"/>
      <c r="E1122" s="508"/>
      <c r="F1122" s="508"/>
      <c r="G1122" s="508"/>
      <c r="H1122" s="508"/>
      <c r="I1122" s="486"/>
      <c r="J1122" s="514"/>
      <c r="K1122" s="514"/>
      <c r="L1122" s="503">
        <v>3</v>
      </c>
      <c r="M1122" s="503">
        <v>2</v>
      </c>
      <c r="N1122" s="503">
        <v>2</v>
      </c>
      <c r="O1122" s="514"/>
      <c r="P1122" s="514">
        <v>322</v>
      </c>
      <c r="Q1122" s="519" t="s">
        <v>205</v>
      </c>
      <c r="R1122" s="486">
        <v>11</v>
      </c>
      <c r="S1122" s="476">
        <f>S728+S729+S730+S731+S732+S789</f>
        <v>7700000</v>
      </c>
      <c r="T1122" s="476">
        <f t="shared" ref="T1122:Y1122" si="338">T728+T729+T730+T731+T732+T789</f>
        <v>6223517</v>
      </c>
      <c r="U1122" s="1065">
        <f t="shared" si="338"/>
        <v>7700000</v>
      </c>
      <c r="V1122" s="476">
        <f t="shared" si="338"/>
        <v>7910000</v>
      </c>
      <c r="W1122" s="1065">
        <f t="shared" si="338"/>
        <v>7700000</v>
      </c>
      <c r="X1122" s="476">
        <f t="shared" si="338"/>
        <v>7910000</v>
      </c>
      <c r="Y1122" s="476">
        <f t="shared" si="338"/>
        <v>7910000</v>
      </c>
    </row>
    <row r="1123" spans="2:25" ht="21" hidden="1" customHeight="1" x14ac:dyDescent="0.25">
      <c r="B1123" s="513" t="s">
        <v>105</v>
      </c>
      <c r="C1123" s="513" t="s">
        <v>150</v>
      </c>
      <c r="D1123" s="507"/>
      <c r="E1123" s="508"/>
      <c r="F1123" s="508"/>
      <c r="G1123" s="508"/>
      <c r="H1123" s="508"/>
      <c r="I1123" s="486"/>
      <c r="J1123" s="514"/>
      <c r="K1123" s="514"/>
      <c r="L1123" s="503">
        <v>3</v>
      </c>
      <c r="M1123" s="503">
        <v>2</v>
      </c>
      <c r="N1123" s="503">
        <v>2</v>
      </c>
      <c r="O1123" s="514"/>
      <c r="P1123" s="514">
        <v>322</v>
      </c>
      <c r="Q1123" s="519" t="s">
        <v>205</v>
      </c>
      <c r="R1123" s="493">
        <v>13</v>
      </c>
      <c r="S1123" s="476">
        <f>S886</f>
        <v>5000</v>
      </c>
      <c r="T1123" s="476">
        <f t="shared" ref="T1123:Y1123" si="339">T886</f>
        <v>0</v>
      </c>
      <c r="U1123" s="1065">
        <f t="shared" si="339"/>
        <v>0</v>
      </c>
      <c r="V1123" s="476">
        <f t="shared" si="339"/>
        <v>10000</v>
      </c>
      <c r="W1123" s="1065">
        <f t="shared" si="339"/>
        <v>0</v>
      </c>
      <c r="X1123" s="476">
        <f t="shared" si="339"/>
        <v>0</v>
      </c>
      <c r="Y1123" s="476">
        <f t="shared" si="339"/>
        <v>0</v>
      </c>
    </row>
    <row r="1124" spans="2:25" ht="21" hidden="1" customHeight="1" x14ac:dyDescent="0.25">
      <c r="B1124" s="513" t="s">
        <v>105</v>
      </c>
      <c r="C1124" s="513" t="s">
        <v>150</v>
      </c>
      <c r="D1124" s="507"/>
      <c r="E1124" s="508"/>
      <c r="F1124" s="508"/>
      <c r="G1124" s="508"/>
      <c r="H1124" s="508"/>
      <c r="I1124" s="486"/>
      <c r="J1124" s="514"/>
      <c r="K1124" s="514"/>
      <c r="L1124" s="503">
        <v>3</v>
      </c>
      <c r="M1124" s="503">
        <v>2</v>
      </c>
      <c r="N1124" s="503">
        <v>2</v>
      </c>
      <c r="O1124" s="514"/>
      <c r="P1124" s="514">
        <v>322</v>
      </c>
      <c r="Q1124" s="519" t="s">
        <v>205</v>
      </c>
      <c r="R1124" s="481">
        <v>52</v>
      </c>
      <c r="S1124" s="476">
        <f>S753</f>
        <v>0</v>
      </c>
      <c r="T1124" s="476">
        <f t="shared" ref="T1124:Y1124" si="340">T753</f>
        <v>0</v>
      </c>
      <c r="U1124" s="1065">
        <f t="shared" si="340"/>
        <v>0</v>
      </c>
      <c r="V1124" s="476">
        <f t="shared" si="340"/>
        <v>0</v>
      </c>
      <c r="W1124" s="1065">
        <f t="shared" si="340"/>
        <v>0</v>
      </c>
      <c r="X1124" s="476">
        <f t="shared" si="340"/>
        <v>0</v>
      </c>
      <c r="Y1124" s="476">
        <f t="shared" si="340"/>
        <v>0</v>
      </c>
    </row>
    <row r="1125" spans="2:25" ht="21" hidden="1" customHeight="1" x14ac:dyDescent="0.25">
      <c r="B1125" s="513" t="s">
        <v>105</v>
      </c>
      <c r="C1125" s="513" t="s">
        <v>150</v>
      </c>
      <c r="D1125" s="507"/>
      <c r="E1125" s="508"/>
      <c r="F1125" s="508"/>
      <c r="G1125" s="508"/>
      <c r="H1125" s="508"/>
      <c r="I1125" s="486"/>
      <c r="J1125" s="514"/>
      <c r="K1125" s="514"/>
      <c r="L1125" s="503">
        <v>3</v>
      </c>
      <c r="M1125" s="503">
        <v>2</v>
      </c>
      <c r="N1125" s="503">
        <v>2</v>
      </c>
      <c r="O1125" s="514"/>
      <c r="P1125" s="514">
        <v>322</v>
      </c>
      <c r="Q1125" s="519" t="s">
        <v>205</v>
      </c>
      <c r="R1125" s="483">
        <v>83</v>
      </c>
      <c r="S1125" s="476">
        <f>S903</f>
        <v>20000</v>
      </c>
      <c r="T1125" s="476">
        <f t="shared" ref="T1125:Y1125" si="341">T903</f>
        <v>0</v>
      </c>
      <c r="U1125" s="1065">
        <f t="shared" si="341"/>
        <v>0</v>
      </c>
      <c r="V1125" s="476">
        <f t="shared" si="341"/>
        <v>30000</v>
      </c>
      <c r="W1125" s="1065">
        <f t="shared" si="341"/>
        <v>0</v>
      </c>
      <c r="X1125" s="476">
        <f t="shared" si="341"/>
        <v>0</v>
      </c>
      <c r="Y1125" s="476">
        <f t="shared" si="341"/>
        <v>0</v>
      </c>
    </row>
    <row r="1126" spans="2:25" ht="21" hidden="1" customHeight="1" x14ac:dyDescent="0.25">
      <c r="B1126" s="876" t="s">
        <v>105</v>
      </c>
      <c r="C1126" s="876" t="s">
        <v>309</v>
      </c>
      <c r="D1126" s="507"/>
      <c r="E1126" s="508"/>
      <c r="F1126" s="508"/>
      <c r="G1126" s="508"/>
      <c r="H1126" s="508"/>
      <c r="I1126" s="486"/>
      <c r="J1126" s="876"/>
      <c r="K1126" s="876"/>
      <c r="L1126" s="876">
        <v>3</v>
      </c>
      <c r="M1126" s="876">
        <v>2</v>
      </c>
      <c r="N1126" s="876">
        <v>2</v>
      </c>
      <c r="O1126" s="876"/>
      <c r="P1126" s="876">
        <v>322</v>
      </c>
      <c r="Q1126" s="878" t="s">
        <v>205</v>
      </c>
      <c r="R1126" s="504">
        <v>11</v>
      </c>
      <c r="S1126" s="476">
        <f>S978+S979+S980</f>
        <v>25000</v>
      </c>
      <c r="T1126" s="476">
        <f t="shared" ref="T1126:Y1126" si="342">T978+T979+T980</f>
        <v>25000</v>
      </c>
      <c r="U1126" s="1065">
        <f t="shared" si="342"/>
        <v>25000</v>
      </c>
      <c r="V1126" s="476">
        <f t="shared" si="342"/>
        <v>25000</v>
      </c>
      <c r="W1126" s="1065">
        <f t="shared" si="342"/>
        <v>25000</v>
      </c>
      <c r="X1126" s="476">
        <f t="shared" si="342"/>
        <v>25000</v>
      </c>
      <c r="Y1126" s="476">
        <f t="shared" si="342"/>
        <v>25000</v>
      </c>
    </row>
    <row r="1127" spans="2:25" ht="21" hidden="1" customHeight="1" x14ac:dyDescent="0.25">
      <c r="B1127" s="876" t="s">
        <v>105</v>
      </c>
      <c r="C1127" s="876" t="s">
        <v>309</v>
      </c>
      <c r="D1127" s="507"/>
      <c r="E1127" s="508"/>
      <c r="F1127" s="508"/>
      <c r="G1127" s="508"/>
      <c r="H1127" s="508"/>
      <c r="I1127" s="486"/>
      <c r="J1127" s="876"/>
      <c r="K1127" s="876"/>
      <c r="L1127" s="876">
        <v>3</v>
      </c>
      <c r="M1127" s="876">
        <v>2</v>
      </c>
      <c r="N1127" s="876">
        <v>2</v>
      </c>
      <c r="O1127" s="876"/>
      <c r="P1127" s="876">
        <v>322</v>
      </c>
      <c r="Q1127" s="878" t="s">
        <v>205</v>
      </c>
      <c r="R1127" s="481">
        <v>52</v>
      </c>
      <c r="S1127" s="476">
        <f>S999+S1000+S1001+S1002</f>
        <v>25000</v>
      </c>
      <c r="T1127" s="476">
        <f t="shared" ref="T1127:Y1127" si="343">T999+T1000+T1001+T1002</f>
        <v>0</v>
      </c>
      <c r="U1127" s="1065">
        <f t="shared" si="343"/>
        <v>25000</v>
      </c>
      <c r="V1127" s="476">
        <f t="shared" si="343"/>
        <v>25000</v>
      </c>
      <c r="W1127" s="1065">
        <f t="shared" si="343"/>
        <v>25000</v>
      </c>
      <c r="X1127" s="476">
        <f t="shared" si="343"/>
        <v>25000</v>
      </c>
      <c r="Y1127" s="476">
        <f t="shared" si="343"/>
        <v>25000</v>
      </c>
    </row>
    <row r="1128" spans="2:25" ht="15" hidden="1" customHeight="1" x14ac:dyDescent="0.25">
      <c r="B1128" s="515" t="s">
        <v>105</v>
      </c>
      <c r="C1128" s="515"/>
      <c r="D1128" s="507"/>
      <c r="E1128" s="508"/>
      <c r="F1128" s="508"/>
      <c r="G1128" s="508"/>
      <c r="H1128" s="508"/>
      <c r="I1128" s="486"/>
      <c r="J1128" s="473" t="s">
        <v>201</v>
      </c>
      <c r="K1128" s="473"/>
      <c r="L1128" s="474">
        <v>3</v>
      </c>
      <c r="M1128" s="474">
        <v>2</v>
      </c>
      <c r="N1128" s="474">
        <v>2</v>
      </c>
      <c r="O1128" s="473"/>
      <c r="P1128" s="473">
        <v>322</v>
      </c>
      <c r="Q1128" s="473" t="s">
        <v>205</v>
      </c>
      <c r="R1128" s="486">
        <v>11</v>
      </c>
      <c r="S1128" s="476">
        <f>S1115+S1121+S1122+S1119+S1126</f>
        <v>11344000</v>
      </c>
      <c r="T1128" s="476">
        <f t="shared" ref="T1128:Y1128" si="344">T1115+T1121+T1122+T1119+T1126</f>
        <v>9362984</v>
      </c>
      <c r="U1128" s="1065">
        <f t="shared" si="344"/>
        <v>11614000</v>
      </c>
      <c r="V1128" s="476">
        <f t="shared" si="344"/>
        <v>11873000</v>
      </c>
      <c r="W1128" s="1065">
        <f t="shared" si="344"/>
        <v>11634000</v>
      </c>
      <c r="X1128" s="476">
        <f t="shared" si="344"/>
        <v>11913000</v>
      </c>
      <c r="Y1128" s="476">
        <f t="shared" si="344"/>
        <v>11968000</v>
      </c>
    </row>
    <row r="1129" spans="2:25" ht="15" hidden="1" customHeight="1" x14ac:dyDescent="0.25">
      <c r="B1129" s="515" t="s">
        <v>105</v>
      </c>
      <c r="C1129" s="515"/>
      <c r="D1129" s="507"/>
      <c r="E1129" s="508"/>
      <c r="F1129" s="508"/>
      <c r="G1129" s="508"/>
      <c r="H1129" s="508"/>
      <c r="I1129" s="486"/>
      <c r="J1129" s="473" t="s">
        <v>201</v>
      </c>
      <c r="K1129" s="473"/>
      <c r="L1129" s="474">
        <v>3</v>
      </c>
      <c r="M1129" s="474">
        <v>2</v>
      </c>
      <c r="N1129" s="474">
        <v>2</v>
      </c>
      <c r="O1129" s="473"/>
      <c r="P1129" s="473">
        <v>322</v>
      </c>
      <c r="Q1129" s="473" t="s">
        <v>205</v>
      </c>
      <c r="R1129" s="881">
        <v>12</v>
      </c>
      <c r="S1129" s="476">
        <f>S1116</f>
        <v>11000</v>
      </c>
      <c r="T1129" s="476">
        <f t="shared" ref="T1129:Y1129" si="345">T1116</f>
        <v>0</v>
      </c>
      <c r="U1129" s="1065">
        <f t="shared" si="345"/>
        <v>15000</v>
      </c>
      <c r="V1129" s="476">
        <f t="shared" si="345"/>
        <v>16800</v>
      </c>
      <c r="W1129" s="1065">
        <f t="shared" si="345"/>
        <v>15000</v>
      </c>
      <c r="X1129" s="476">
        <f t="shared" si="345"/>
        <v>8400</v>
      </c>
      <c r="Y1129" s="476">
        <f t="shared" si="345"/>
        <v>12000</v>
      </c>
    </row>
    <row r="1130" spans="2:25" ht="15" hidden="1" customHeight="1" x14ac:dyDescent="0.25">
      <c r="B1130" s="515" t="s">
        <v>105</v>
      </c>
      <c r="C1130" s="515"/>
      <c r="D1130" s="507"/>
      <c r="E1130" s="508"/>
      <c r="F1130" s="508"/>
      <c r="G1130" s="508"/>
      <c r="H1130" s="508"/>
      <c r="I1130" s="486"/>
      <c r="J1130" s="473" t="s">
        <v>201</v>
      </c>
      <c r="K1130" s="473"/>
      <c r="L1130" s="474">
        <v>3</v>
      </c>
      <c r="M1130" s="474">
        <v>2</v>
      </c>
      <c r="N1130" s="474">
        <v>2</v>
      </c>
      <c r="O1130" s="473"/>
      <c r="P1130" s="473">
        <v>322</v>
      </c>
      <c r="Q1130" s="473" t="s">
        <v>205</v>
      </c>
      <c r="R1130" s="493">
        <v>13</v>
      </c>
      <c r="S1130" s="476">
        <f>S1123</f>
        <v>5000</v>
      </c>
      <c r="T1130" s="476">
        <f t="shared" ref="T1130:Y1130" si="346">T1123</f>
        <v>0</v>
      </c>
      <c r="U1130" s="1065">
        <f t="shared" si="346"/>
        <v>0</v>
      </c>
      <c r="V1130" s="476">
        <f t="shared" si="346"/>
        <v>10000</v>
      </c>
      <c r="W1130" s="1065">
        <f t="shared" si="346"/>
        <v>0</v>
      </c>
      <c r="X1130" s="476">
        <f t="shared" si="346"/>
        <v>0</v>
      </c>
      <c r="Y1130" s="476">
        <f t="shared" si="346"/>
        <v>0</v>
      </c>
    </row>
    <row r="1131" spans="2:25" ht="15" hidden="1" customHeight="1" x14ac:dyDescent="0.25">
      <c r="B1131" s="515" t="s">
        <v>105</v>
      </c>
      <c r="C1131" s="515"/>
      <c r="D1131" s="507"/>
      <c r="E1131" s="508"/>
      <c r="F1131" s="508"/>
      <c r="G1131" s="508"/>
      <c r="H1131" s="508"/>
      <c r="I1131" s="486"/>
      <c r="J1131" s="473" t="s">
        <v>201</v>
      </c>
      <c r="K1131" s="473"/>
      <c r="L1131" s="474">
        <v>3</v>
      </c>
      <c r="M1131" s="474">
        <v>2</v>
      </c>
      <c r="N1131" s="474">
        <v>2</v>
      </c>
      <c r="O1131" s="473"/>
      <c r="P1131" s="473">
        <v>322</v>
      </c>
      <c r="Q1131" s="473" t="s">
        <v>205</v>
      </c>
      <c r="R1131" s="482">
        <v>43</v>
      </c>
      <c r="S1131" s="476">
        <f>S1117+S1120</f>
        <v>998000</v>
      </c>
      <c r="T1131" s="476">
        <f t="shared" ref="T1131:Y1131" si="347">T1117+T1120</f>
        <v>372557</v>
      </c>
      <c r="U1131" s="1065">
        <f t="shared" si="347"/>
        <v>906700</v>
      </c>
      <c r="V1131" s="476">
        <f t="shared" si="347"/>
        <v>759300</v>
      </c>
      <c r="W1131" s="1065">
        <f t="shared" si="347"/>
        <v>906700</v>
      </c>
      <c r="X1131" s="476">
        <f t="shared" si="347"/>
        <v>537100</v>
      </c>
      <c r="Y1131" s="476">
        <f t="shared" si="347"/>
        <v>537100</v>
      </c>
    </row>
    <row r="1132" spans="2:25" ht="15" hidden="1" customHeight="1" x14ac:dyDescent="0.25">
      <c r="B1132" s="515" t="s">
        <v>105</v>
      </c>
      <c r="C1132" s="515"/>
      <c r="D1132" s="507"/>
      <c r="E1132" s="508"/>
      <c r="F1132" s="508"/>
      <c r="G1132" s="508"/>
      <c r="H1132" s="508"/>
      <c r="I1132" s="486"/>
      <c r="J1132" s="473" t="s">
        <v>201</v>
      </c>
      <c r="K1132" s="473"/>
      <c r="L1132" s="474">
        <v>3</v>
      </c>
      <c r="M1132" s="474">
        <v>2</v>
      </c>
      <c r="N1132" s="474">
        <v>2</v>
      </c>
      <c r="O1132" s="473"/>
      <c r="P1132" s="473">
        <v>322</v>
      </c>
      <c r="Q1132" s="473" t="s">
        <v>205</v>
      </c>
      <c r="R1132" s="481">
        <v>52</v>
      </c>
      <c r="S1132" s="476">
        <f>S1124+S1127</f>
        <v>25000</v>
      </c>
      <c r="T1132" s="476">
        <f t="shared" ref="T1132:Y1132" si="348">T1124+T1127</f>
        <v>0</v>
      </c>
      <c r="U1132" s="1065">
        <f t="shared" si="348"/>
        <v>25000</v>
      </c>
      <c r="V1132" s="476">
        <f t="shared" si="348"/>
        <v>25000</v>
      </c>
      <c r="W1132" s="1065">
        <f t="shared" si="348"/>
        <v>25000</v>
      </c>
      <c r="X1132" s="476">
        <f t="shared" si="348"/>
        <v>25000</v>
      </c>
      <c r="Y1132" s="476">
        <f t="shared" si="348"/>
        <v>25000</v>
      </c>
    </row>
    <row r="1133" spans="2:25" ht="15" hidden="1" customHeight="1" x14ac:dyDescent="0.25">
      <c r="B1133" s="515" t="s">
        <v>105</v>
      </c>
      <c r="C1133" s="515"/>
      <c r="D1133" s="507"/>
      <c r="E1133" s="508"/>
      <c r="F1133" s="508"/>
      <c r="G1133" s="508"/>
      <c r="H1133" s="508"/>
      <c r="I1133" s="486"/>
      <c r="J1133" s="473" t="s">
        <v>201</v>
      </c>
      <c r="K1133" s="473"/>
      <c r="L1133" s="474">
        <v>3</v>
      </c>
      <c r="M1133" s="474">
        <v>2</v>
      </c>
      <c r="N1133" s="474">
        <v>2</v>
      </c>
      <c r="O1133" s="473"/>
      <c r="P1133" s="473">
        <v>322</v>
      </c>
      <c r="Q1133" s="473" t="s">
        <v>205</v>
      </c>
      <c r="R1133" s="884">
        <v>563</v>
      </c>
      <c r="S1133" s="476">
        <f>S1118</f>
        <v>57000</v>
      </c>
      <c r="T1133" s="476">
        <f t="shared" ref="T1133:Y1133" si="349">T1118</f>
        <v>0</v>
      </c>
      <c r="U1133" s="1065">
        <f t="shared" si="349"/>
        <v>57000</v>
      </c>
      <c r="V1133" s="476">
        <f t="shared" si="349"/>
        <v>95200</v>
      </c>
      <c r="W1133" s="1065">
        <f t="shared" si="349"/>
        <v>57000</v>
      </c>
      <c r="X1133" s="476">
        <f t="shared" si="349"/>
        <v>38080</v>
      </c>
      <c r="Y1133" s="476">
        <f t="shared" si="349"/>
        <v>68000</v>
      </c>
    </row>
    <row r="1134" spans="2:25" ht="15" hidden="1" customHeight="1" x14ac:dyDescent="0.25">
      <c r="B1134" s="515" t="s">
        <v>105</v>
      </c>
      <c r="C1134" s="515"/>
      <c r="D1134" s="507"/>
      <c r="E1134" s="508"/>
      <c r="F1134" s="508"/>
      <c r="G1134" s="508"/>
      <c r="H1134" s="508"/>
      <c r="I1134" s="486"/>
      <c r="J1134" s="473" t="s">
        <v>201</v>
      </c>
      <c r="K1134" s="473"/>
      <c r="L1134" s="474">
        <v>3</v>
      </c>
      <c r="M1134" s="474">
        <v>2</v>
      </c>
      <c r="N1134" s="474">
        <v>2</v>
      </c>
      <c r="O1134" s="473"/>
      <c r="P1134" s="473">
        <v>322</v>
      </c>
      <c r="Q1134" s="473" t="s">
        <v>205</v>
      </c>
      <c r="R1134" s="483">
        <v>83</v>
      </c>
      <c r="S1134" s="476">
        <f>S1125</f>
        <v>20000</v>
      </c>
      <c r="T1134" s="476">
        <f t="shared" ref="T1134:Y1134" si="350">T1125</f>
        <v>0</v>
      </c>
      <c r="U1134" s="1065">
        <f t="shared" si="350"/>
        <v>0</v>
      </c>
      <c r="V1134" s="476">
        <f t="shared" si="350"/>
        <v>30000</v>
      </c>
      <c r="W1134" s="1065">
        <f t="shared" si="350"/>
        <v>0</v>
      </c>
      <c r="X1134" s="476">
        <f t="shared" si="350"/>
        <v>0</v>
      </c>
      <c r="Y1134" s="476">
        <f t="shared" si="350"/>
        <v>0</v>
      </c>
    </row>
    <row r="1135" spans="2:25" ht="15" hidden="1" customHeight="1" x14ac:dyDescent="0.25">
      <c r="B1135" s="515"/>
      <c r="C1135" s="515"/>
      <c r="D1135" s="507"/>
      <c r="E1135" s="508"/>
      <c r="F1135" s="508"/>
      <c r="G1135" s="508"/>
      <c r="H1135" s="508"/>
      <c r="I1135" s="486"/>
      <c r="J1135" s="473" t="s">
        <v>202</v>
      </c>
      <c r="K1135" s="473"/>
      <c r="L1135" s="478">
        <v>3</v>
      </c>
      <c r="M1135" s="478">
        <v>2</v>
      </c>
      <c r="N1135" s="478">
        <v>2</v>
      </c>
      <c r="O1135" s="516"/>
      <c r="P1135" s="516">
        <v>322</v>
      </c>
      <c r="Q1135" s="516" t="s">
        <v>205</v>
      </c>
      <c r="R1135" s="525"/>
      <c r="S1135" s="500">
        <f>S1128+S1130+S1132+S1134+S1131+S1129+S1133</f>
        <v>12460000</v>
      </c>
      <c r="T1135" s="500">
        <f t="shared" ref="T1135:Y1135" si="351">T1128+T1130+T1132+T1134+T1131+T1129+T1133</f>
        <v>9735541</v>
      </c>
      <c r="U1135" s="1066">
        <f t="shared" si="351"/>
        <v>12617700</v>
      </c>
      <c r="V1135" s="500">
        <f t="shared" si="351"/>
        <v>12809300</v>
      </c>
      <c r="W1135" s="1066">
        <f t="shared" si="351"/>
        <v>12637700</v>
      </c>
      <c r="X1135" s="500">
        <f t="shared" si="351"/>
        <v>12521580</v>
      </c>
      <c r="Y1135" s="500">
        <f t="shared" si="351"/>
        <v>12610100</v>
      </c>
    </row>
    <row r="1136" spans="2:25" ht="15" hidden="1" customHeight="1" x14ac:dyDescent="0.25">
      <c r="B1136" s="515"/>
      <c r="C1136" s="515"/>
      <c r="D1136" s="507"/>
      <c r="E1136" s="508"/>
      <c r="F1136" s="508"/>
      <c r="G1136" s="508"/>
      <c r="H1136" s="508"/>
      <c r="I1136" s="486"/>
      <c r="J1136" s="473" t="s">
        <v>98</v>
      </c>
      <c r="K1136" s="473"/>
      <c r="L1136" s="478">
        <v>3</v>
      </c>
      <c r="M1136" s="478">
        <v>2</v>
      </c>
      <c r="N1136" s="478"/>
      <c r="O1136" s="516"/>
      <c r="P1136" s="516"/>
      <c r="Q1136" s="516"/>
      <c r="R1136" s="525"/>
      <c r="S1136" s="500">
        <f>S1128+S1129+S1130+S1134</f>
        <v>11380000</v>
      </c>
      <c r="T1136" s="500">
        <f t="shared" ref="T1136:Y1136" si="352">T1128+T1129+T1130+T1134</f>
        <v>9362984</v>
      </c>
      <c r="U1136" s="1066">
        <f t="shared" si="352"/>
        <v>11629000</v>
      </c>
      <c r="V1136" s="500">
        <f t="shared" si="352"/>
        <v>11929800</v>
      </c>
      <c r="W1136" s="1066">
        <f t="shared" si="352"/>
        <v>11649000</v>
      </c>
      <c r="X1136" s="500">
        <f t="shared" si="352"/>
        <v>11921400</v>
      </c>
      <c r="Y1136" s="500">
        <f t="shared" si="352"/>
        <v>11980000</v>
      </c>
    </row>
    <row r="1137" spans="2:25" ht="21" hidden="1" customHeight="1" x14ac:dyDescent="0.25">
      <c r="B1137" s="506" t="s">
        <v>105</v>
      </c>
      <c r="C1137" s="506" t="s">
        <v>5</v>
      </c>
      <c r="D1137" s="507"/>
      <c r="E1137" s="508"/>
      <c r="F1137" s="508"/>
      <c r="G1137" s="508"/>
      <c r="H1137" s="508"/>
      <c r="I1137" s="486"/>
      <c r="J1137" s="509"/>
      <c r="K1137" s="509"/>
      <c r="L1137" s="501">
        <v>3</v>
      </c>
      <c r="M1137" s="501">
        <v>2</v>
      </c>
      <c r="N1137" s="501">
        <v>3</v>
      </c>
      <c r="O1137" s="509"/>
      <c r="P1137" s="520">
        <v>323</v>
      </c>
      <c r="Q1137" s="521" t="s">
        <v>206</v>
      </c>
      <c r="R1137" s="504">
        <v>11</v>
      </c>
      <c r="S1137" s="476">
        <f>S72+S73+S74+S75+S76+S77+S78+S92+S108+S109+S110+S111+S112+S123+S124+S125+S281+S288+S289+S290+S136+S137+S138+S160+S165+S241+S181+S180+S182+S230+S261+S262+S243+S263+S179+S267+S268+S269+S270+S93+S166+S91+S239+S242+S240</f>
        <v>9875000</v>
      </c>
      <c r="T1137" s="476">
        <f t="shared" ref="T1137:Y1137" si="353">T72+T73+T74+T75+T76+T77+T78+T92+T108+T109+T110+T111+T112+T123+T124+T125+T281+T288+T289+T290+T136+T137+T138+T160+T165+T241+T181+T180+T182+T230+T261+T262+T243+T263+T179+T267+T268+T269+T270+T93+T166+T91+T239+T242+T240</f>
        <v>6821822</v>
      </c>
      <c r="U1137" s="1065">
        <f t="shared" si="353"/>
        <v>9660000</v>
      </c>
      <c r="V1137" s="476">
        <f t="shared" si="353"/>
        <v>9870000</v>
      </c>
      <c r="W1137" s="1065">
        <f t="shared" si="353"/>
        <v>10860000</v>
      </c>
      <c r="X1137" s="476">
        <f t="shared" si="353"/>
        <v>9700000</v>
      </c>
      <c r="Y1137" s="476">
        <f t="shared" si="353"/>
        <v>11000000</v>
      </c>
    </row>
    <row r="1138" spans="2:25" ht="21" hidden="1" customHeight="1" x14ac:dyDescent="0.25">
      <c r="B1138" s="506" t="s">
        <v>105</v>
      </c>
      <c r="C1138" s="506" t="s">
        <v>5</v>
      </c>
      <c r="D1138" s="507"/>
      <c r="E1138" s="508"/>
      <c r="F1138" s="508"/>
      <c r="G1138" s="508"/>
      <c r="H1138" s="508"/>
      <c r="I1138" s="486"/>
      <c r="J1138" s="509"/>
      <c r="K1138" s="509"/>
      <c r="L1138" s="501">
        <v>3</v>
      </c>
      <c r="M1138" s="501">
        <v>2</v>
      </c>
      <c r="N1138" s="501">
        <v>3</v>
      </c>
      <c r="O1138" s="509"/>
      <c r="P1138" s="520">
        <v>323</v>
      </c>
      <c r="Q1138" s="521" t="s">
        <v>206</v>
      </c>
      <c r="R1138" s="798">
        <v>12</v>
      </c>
      <c r="S1138" s="476">
        <f>S334+S336+S335+S337+S333+S378+S332+S338+S388+S389+S390</f>
        <v>1263000</v>
      </c>
      <c r="T1138" s="476">
        <f t="shared" ref="T1138:Y1138" si="354">T334+T336+T335+T337+T333+T378+T332+T338+T388+T389+T390</f>
        <v>261280</v>
      </c>
      <c r="U1138" s="1065">
        <f t="shared" si="354"/>
        <v>240500</v>
      </c>
      <c r="V1138" s="476">
        <f t="shared" si="354"/>
        <v>712733</v>
      </c>
      <c r="W1138" s="1065">
        <f t="shared" si="354"/>
        <v>240500</v>
      </c>
      <c r="X1138" s="476">
        <f t="shared" si="354"/>
        <v>206250</v>
      </c>
      <c r="Y1138" s="476">
        <f t="shared" si="354"/>
        <v>280500</v>
      </c>
    </row>
    <row r="1139" spans="2:25" ht="21" hidden="1" customHeight="1" x14ac:dyDescent="0.25">
      <c r="B1139" s="506" t="s">
        <v>105</v>
      </c>
      <c r="C1139" s="506" t="s">
        <v>5</v>
      </c>
      <c r="D1139" s="507"/>
      <c r="E1139" s="508"/>
      <c r="F1139" s="508"/>
      <c r="G1139" s="508"/>
      <c r="H1139" s="508"/>
      <c r="I1139" s="486"/>
      <c r="J1139" s="509"/>
      <c r="K1139" s="509"/>
      <c r="L1139" s="501">
        <v>3</v>
      </c>
      <c r="M1139" s="501">
        <v>2</v>
      </c>
      <c r="N1139" s="501">
        <v>3</v>
      </c>
      <c r="O1139" s="509"/>
      <c r="P1139" s="520">
        <v>323</v>
      </c>
      <c r="Q1139" s="521" t="s">
        <v>206</v>
      </c>
      <c r="R1139" s="800">
        <v>43</v>
      </c>
      <c r="S1139" s="476">
        <f>S145+S154+S232+S212+S208+S146+S147+S155+S209+S214+S206+S207+S210+S211+S309+S310+S213+S308+S311+S307+S117+S120+S130+S186+S187+S188+S189+S251+S273+S274+S275+S276+S252+S314+S316+S317+S99+S100+S101+S116+S118+S119+S249+S250+S253+S382+S383+S315+S131</f>
        <v>66990000</v>
      </c>
      <c r="T1139" s="476">
        <f t="shared" ref="T1139:Y1139" si="355">T145+T154+T232+T212+T208+T146+T147+T155+T209+T214+T206+T207+T210+T211+T309+T310+T213+T308+T311+T307+T117+T120+T130+T186+T187+T188+T189+T251+T273+T274+T275+T276+T252+T314+T316+T317+T99+T100+T101+T116+T118+T119+T249+T250+T253+T382+T383+T315+T131</f>
        <v>7585417</v>
      </c>
      <c r="U1139" s="1065">
        <f t="shared" si="355"/>
        <v>75105000</v>
      </c>
      <c r="V1139" s="476">
        <f t="shared" si="355"/>
        <v>34980000</v>
      </c>
      <c r="W1139" s="1065">
        <f t="shared" si="355"/>
        <v>92705000</v>
      </c>
      <c r="X1139" s="476">
        <f t="shared" si="355"/>
        <v>30580000</v>
      </c>
      <c r="Y1139" s="476">
        <f t="shared" si="355"/>
        <v>22780000</v>
      </c>
    </row>
    <row r="1140" spans="2:25" ht="21" hidden="1" customHeight="1" x14ac:dyDescent="0.25">
      <c r="B1140" s="506" t="s">
        <v>105</v>
      </c>
      <c r="C1140" s="506" t="s">
        <v>5</v>
      </c>
      <c r="D1140" s="507"/>
      <c r="E1140" s="508"/>
      <c r="F1140" s="508"/>
      <c r="G1140" s="508"/>
      <c r="H1140" s="508"/>
      <c r="I1140" s="486"/>
      <c r="J1140" s="509"/>
      <c r="K1140" s="509"/>
      <c r="L1140" s="501">
        <v>3</v>
      </c>
      <c r="M1140" s="501">
        <v>2</v>
      </c>
      <c r="N1140" s="501">
        <v>3</v>
      </c>
      <c r="O1140" s="509"/>
      <c r="P1140" s="520">
        <v>323</v>
      </c>
      <c r="Q1140" s="521" t="s">
        <v>206</v>
      </c>
      <c r="R1140" s="898">
        <v>51</v>
      </c>
      <c r="S1140" s="476">
        <f>S380</f>
        <v>1510000</v>
      </c>
      <c r="T1140" s="476">
        <f t="shared" ref="T1140:Y1140" si="356">T380</f>
        <v>1152795</v>
      </c>
      <c r="U1140" s="1065">
        <f t="shared" si="356"/>
        <v>1510000</v>
      </c>
      <c r="V1140" s="476">
        <f t="shared" si="356"/>
        <v>325000</v>
      </c>
      <c r="W1140" s="1065">
        <f t="shared" si="356"/>
        <v>0</v>
      </c>
      <c r="X1140" s="476">
        <f t="shared" si="356"/>
        <v>0</v>
      </c>
      <c r="Y1140" s="476">
        <f t="shared" si="356"/>
        <v>0</v>
      </c>
    </row>
    <row r="1141" spans="2:25" ht="21" hidden="1" customHeight="1" x14ac:dyDescent="0.25">
      <c r="B1141" s="506" t="s">
        <v>105</v>
      </c>
      <c r="C1141" s="506" t="s">
        <v>5</v>
      </c>
      <c r="D1141" s="507"/>
      <c r="E1141" s="508"/>
      <c r="F1141" s="508"/>
      <c r="G1141" s="508"/>
      <c r="H1141" s="508"/>
      <c r="I1141" s="486"/>
      <c r="J1141" s="509"/>
      <c r="K1141" s="509"/>
      <c r="L1141" s="501">
        <v>3</v>
      </c>
      <c r="M1141" s="501">
        <v>2</v>
      </c>
      <c r="N1141" s="501">
        <v>3</v>
      </c>
      <c r="O1141" s="509"/>
      <c r="P1141" s="520">
        <v>323</v>
      </c>
      <c r="Q1141" s="521" t="s">
        <v>206</v>
      </c>
      <c r="R1141" s="730">
        <v>52</v>
      </c>
      <c r="S1141" s="476">
        <f>S303+S297</f>
        <v>155000</v>
      </c>
      <c r="T1141" s="476">
        <f t="shared" ref="T1141:Y1141" si="357">T303+T297</f>
        <v>0</v>
      </c>
      <c r="U1141" s="1065">
        <f t="shared" si="357"/>
        <v>150000</v>
      </c>
      <c r="V1141" s="476">
        <f t="shared" si="357"/>
        <v>150000</v>
      </c>
      <c r="W1141" s="1065">
        <f t="shared" si="357"/>
        <v>0</v>
      </c>
      <c r="X1141" s="476">
        <f t="shared" si="357"/>
        <v>150000</v>
      </c>
      <c r="Y1141" s="476">
        <f t="shared" si="357"/>
        <v>150000</v>
      </c>
    </row>
    <row r="1142" spans="2:25" ht="21" hidden="1" customHeight="1" x14ac:dyDescent="0.25">
      <c r="B1142" s="506" t="s">
        <v>105</v>
      </c>
      <c r="C1142" s="506" t="s">
        <v>5</v>
      </c>
      <c r="D1142" s="507"/>
      <c r="E1142" s="508"/>
      <c r="F1142" s="508"/>
      <c r="G1142" s="508"/>
      <c r="H1142" s="508"/>
      <c r="I1142" s="486"/>
      <c r="J1142" s="509"/>
      <c r="K1142" s="509"/>
      <c r="L1142" s="501">
        <v>3</v>
      </c>
      <c r="M1142" s="501">
        <v>2</v>
      </c>
      <c r="N1142" s="501">
        <v>3</v>
      </c>
      <c r="O1142" s="509"/>
      <c r="P1142" s="520">
        <v>323</v>
      </c>
      <c r="Q1142" s="521" t="s">
        <v>206</v>
      </c>
      <c r="R1142" s="799">
        <v>563</v>
      </c>
      <c r="S1142" s="476">
        <f>S360+S362+S361+S363+S359+S358+S364+S394+S395+S396</f>
        <v>6865000</v>
      </c>
      <c r="T1142" s="476">
        <f t="shared" ref="T1142:Y1142" si="358">T360+T362+T361+T363+T359+T358+T364+T394+T395+T396</f>
        <v>743482</v>
      </c>
      <c r="U1142" s="1065">
        <f t="shared" si="358"/>
        <v>1352500</v>
      </c>
      <c r="V1142" s="476">
        <f t="shared" si="358"/>
        <v>3812155</v>
      </c>
      <c r="W1142" s="1065">
        <f t="shared" si="358"/>
        <v>1352500</v>
      </c>
      <c r="X1142" s="476">
        <f t="shared" si="358"/>
        <v>972399.99999999988</v>
      </c>
      <c r="Y1142" s="476">
        <f t="shared" si="358"/>
        <v>1589500</v>
      </c>
    </row>
    <row r="1143" spans="2:25" ht="21" hidden="1" customHeight="1" x14ac:dyDescent="0.25">
      <c r="B1143" s="718" t="s">
        <v>105</v>
      </c>
      <c r="C1143" s="718" t="s">
        <v>275</v>
      </c>
      <c r="D1143" s="507"/>
      <c r="E1143" s="508"/>
      <c r="F1143" s="508"/>
      <c r="G1143" s="508"/>
      <c r="H1143" s="508"/>
      <c r="I1143" s="486"/>
      <c r="J1143" s="719"/>
      <c r="K1143" s="719"/>
      <c r="L1143" s="720">
        <v>3</v>
      </c>
      <c r="M1143" s="720">
        <v>2</v>
      </c>
      <c r="N1143" s="720">
        <v>3</v>
      </c>
      <c r="O1143" s="719"/>
      <c r="P1143" s="719">
        <v>323</v>
      </c>
      <c r="Q1143" s="722" t="s">
        <v>206</v>
      </c>
      <c r="R1143" s="486">
        <v>11</v>
      </c>
      <c r="S1143" s="476">
        <f>S429+S430+S431+S432+S433+S434+S435+S437+S436+S452+S453+S465+S466+S467+S468</f>
        <v>720000</v>
      </c>
      <c r="T1143" s="476">
        <f t="shared" ref="T1143:Y1143" si="359">T429+T430+T431+T432+T433+T434+T435+T437+T436+T452+T453+T465+T466+T467+T468</f>
        <v>329139</v>
      </c>
      <c r="U1143" s="1065">
        <f t="shared" si="359"/>
        <v>825000</v>
      </c>
      <c r="V1143" s="476">
        <f t="shared" si="359"/>
        <v>685000</v>
      </c>
      <c r="W1143" s="1065">
        <f t="shared" si="359"/>
        <v>900000</v>
      </c>
      <c r="X1143" s="476">
        <f t="shared" si="359"/>
        <v>900000</v>
      </c>
      <c r="Y1143" s="476">
        <f t="shared" si="359"/>
        <v>1700000</v>
      </c>
    </row>
    <row r="1144" spans="2:25" ht="21" hidden="1" customHeight="1" x14ac:dyDescent="0.25">
      <c r="B1144" s="718" t="s">
        <v>105</v>
      </c>
      <c r="C1144" s="718" t="s">
        <v>275</v>
      </c>
      <c r="D1144" s="507"/>
      <c r="E1144" s="508"/>
      <c r="F1144" s="508"/>
      <c r="G1144" s="508"/>
      <c r="H1144" s="508"/>
      <c r="I1144" s="486"/>
      <c r="J1144" s="719"/>
      <c r="K1144" s="719"/>
      <c r="L1144" s="720">
        <v>3</v>
      </c>
      <c r="M1144" s="720">
        <v>2</v>
      </c>
      <c r="N1144" s="720">
        <v>3</v>
      </c>
      <c r="O1144" s="719"/>
      <c r="P1144" s="719">
        <v>323</v>
      </c>
      <c r="Q1144" s="722" t="s">
        <v>206</v>
      </c>
      <c r="R1144" s="800">
        <v>43</v>
      </c>
      <c r="S1144" s="476">
        <f>S477+S478+S479+S480+S460</f>
        <v>3390000</v>
      </c>
      <c r="T1144" s="476">
        <f t="shared" ref="T1144:Y1144" si="360">T477+T478+T479+T480+T460</f>
        <v>513250</v>
      </c>
      <c r="U1144" s="1065">
        <f t="shared" si="360"/>
        <v>3290000</v>
      </c>
      <c r="V1144" s="476">
        <f t="shared" si="360"/>
        <v>2750000</v>
      </c>
      <c r="W1144" s="1065">
        <f t="shared" si="360"/>
        <v>3290000</v>
      </c>
      <c r="X1144" s="476">
        <f t="shared" si="360"/>
        <v>2210000</v>
      </c>
      <c r="Y1144" s="476">
        <f t="shared" si="360"/>
        <v>1410000</v>
      </c>
    </row>
    <row r="1145" spans="2:25" ht="21" hidden="1" customHeight="1" x14ac:dyDescent="0.25">
      <c r="B1145" s="718" t="s">
        <v>105</v>
      </c>
      <c r="C1145" s="718" t="s">
        <v>275</v>
      </c>
      <c r="D1145" s="507"/>
      <c r="E1145" s="508"/>
      <c r="F1145" s="508"/>
      <c r="G1145" s="508"/>
      <c r="H1145" s="508"/>
      <c r="I1145" s="486"/>
      <c r="J1145" s="719"/>
      <c r="K1145" s="719"/>
      <c r="L1145" s="720">
        <v>3</v>
      </c>
      <c r="M1145" s="720">
        <v>2</v>
      </c>
      <c r="N1145" s="720">
        <v>3</v>
      </c>
      <c r="O1145" s="719"/>
      <c r="P1145" s="719">
        <v>323</v>
      </c>
      <c r="Q1145" s="722" t="s">
        <v>206</v>
      </c>
      <c r="R1145" s="898">
        <v>51</v>
      </c>
      <c r="S1145" s="476">
        <f>S498+S499</f>
        <v>603000</v>
      </c>
      <c r="T1145" s="476">
        <f t="shared" ref="T1145:Y1145" si="361">T498+T499</f>
        <v>0</v>
      </c>
      <c r="U1145" s="1065">
        <f t="shared" si="361"/>
        <v>593000</v>
      </c>
      <c r="V1145" s="476">
        <f t="shared" si="361"/>
        <v>1036000</v>
      </c>
      <c r="W1145" s="1065">
        <f t="shared" si="361"/>
        <v>40000</v>
      </c>
      <c r="X1145" s="476">
        <f t="shared" si="361"/>
        <v>0</v>
      </c>
      <c r="Y1145" s="476">
        <f t="shared" si="361"/>
        <v>0</v>
      </c>
    </row>
    <row r="1146" spans="2:25" ht="21" hidden="1" customHeight="1" x14ac:dyDescent="0.25">
      <c r="B1146" s="785" t="s">
        <v>105</v>
      </c>
      <c r="C1146" s="785" t="s">
        <v>289</v>
      </c>
      <c r="D1146" s="507"/>
      <c r="E1146" s="508"/>
      <c r="F1146" s="508"/>
      <c r="G1146" s="508"/>
      <c r="H1146" s="508"/>
      <c r="I1146" s="486"/>
      <c r="J1146" s="786"/>
      <c r="K1146" s="786"/>
      <c r="L1146" s="787">
        <v>3</v>
      </c>
      <c r="M1146" s="787">
        <v>2</v>
      </c>
      <c r="N1146" s="787">
        <v>3</v>
      </c>
      <c r="O1146" s="786"/>
      <c r="P1146" s="786">
        <v>323</v>
      </c>
      <c r="Q1146" s="790" t="s">
        <v>206</v>
      </c>
      <c r="R1146" s="800">
        <v>43</v>
      </c>
      <c r="S1146" s="476">
        <f>S525+S526+S527+S528+S529+S530+S531+S532+S533</f>
        <v>5172100</v>
      </c>
      <c r="T1146" s="476">
        <f t="shared" ref="T1146:Y1146" si="362">T525+T526+T527+T528+T529+T530+T531+T532+T533</f>
        <v>3260201</v>
      </c>
      <c r="U1146" s="1065">
        <f t="shared" si="362"/>
        <v>4634890</v>
      </c>
      <c r="V1146" s="476">
        <f t="shared" si="362"/>
        <v>5097390</v>
      </c>
      <c r="W1146" s="1065">
        <f t="shared" si="362"/>
        <v>4634890</v>
      </c>
      <c r="X1146" s="476">
        <f t="shared" si="362"/>
        <v>3543520</v>
      </c>
      <c r="Y1146" s="476">
        <f t="shared" si="362"/>
        <v>3543520</v>
      </c>
    </row>
    <row r="1147" spans="2:25" ht="21" hidden="1" customHeight="1" x14ac:dyDescent="0.25">
      <c r="B1147" s="511" t="s">
        <v>105</v>
      </c>
      <c r="C1147" s="511" t="s">
        <v>116</v>
      </c>
      <c r="D1147" s="507"/>
      <c r="E1147" s="508"/>
      <c r="F1147" s="508"/>
      <c r="G1147" s="508"/>
      <c r="H1147" s="508"/>
      <c r="I1147" s="486"/>
      <c r="J1147" s="512"/>
      <c r="K1147" s="512"/>
      <c r="L1147" s="491">
        <v>3</v>
      </c>
      <c r="M1147" s="491">
        <v>2</v>
      </c>
      <c r="N1147" s="491">
        <v>3</v>
      </c>
      <c r="O1147" s="512"/>
      <c r="P1147" s="512">
        <v>323</v>
      </c>
      <c r="Q1147" s="522" t="s">
        <v>206</v>
      </c>
      <c r="R1147" s="486">
        <v>11</v>
      </c>
      <c r="S1147" s="487">
        <f>S580+S581+S582+S583+S584+S585+S586+S587+S588+S603+S604+S605+S606+S607+S610+S611+S612+S613+S626+S628+S627+S646+S647+S656+S657+S658+S659+S670+S671+S608</f>
        <v>9149098</v>
      </c>
      <c r="T1147" s="487">
        <f t="shared" ref="T1147:Y1147" si="363">T580+T581+T582+T583+T584+T585+T586+T587+T588+T603+T604+T605+T606+T607+T610+T611+T612+T613+T626+T628+T627+T646+T647+T656+T657+T658+T659+T670+T671+T608</f>
        <v>5607247</v>
      </c>
      <c r="U1147" s="1067">
        <f t="shared" si="363"/>
        <v>9552985</v>
      </c>
      <c r="V1147" s="487">
        <f t="shared" si="363"/>
        <v>9332985</v>
      </c>
      <c r="W1147" s="1067">
        <f t="shared" si="363"/>
        <v>11562278</v>
      </c>
      <c r="X1147" s="487">
        <f t="shared" si="363"/>
        <v>9492278</v>
      </c>
      <c r="Y1147" s="487">
        <f t="shared" si="363"/>
        <v>9260000</v>
      </c>
    </row>
    <row r="1148" spans="2:25" ht="21" hidden="1" customHeight="1" x14ac:dyDescent="0.25">
      <c r="B1148" s="511" t="s">
        <v>105</v>
      </c>
      <c r="C1148" s="511" t="s">
        <v>116</v>
      </c>
      <c r="D1148" s="507"/>
      <c r="E1148" s="508"/>
      <c r="F1148" s="508"/>
      <c r="G1148" s="508"/>
      <c r="H1148" s="508"/>
      <c r="I1148" s="486"/>
      <c r="J1148" s="512"/>
      <c r="K1148" s="512"/>
      <c r="L1148" s="491">
        <v>3</v>
      </c>
      <c r="M1148" s="491">
        <v>2</v>
      </c>
      <c r="N1148" s="491">
        <v>3</v>
      </c>
      <c r="O1148" s="512"/>
      <c r="P1148" s="512">
        <v>323</v>
      </c>
      <c r="Q1148" s="522" t="s">
        <v>206</v>
      </c>
      <c r="R1148" s="800">
        <v>43</v>
      </c>
      <c r="S1148" s="487">
        <f>S654+S663+S664+S665+S666+S673+S674</f>
        <v>18397902</v>
      </c>
      <c r="T1148" s="487">
        <f t="shared" ref="T1148:Y1148" si="364">T654+T663+T664+T665+T666+T673+T674</f>
        <v>0</v>
      </c>
      <c r="U1148" s="1067">
        <f t="shared" si="364"/>
        <v>16709015</v>
      </c>
      <c r="V1148" s="487">
        <f t="shared" si="364"/>
        <v>10757015</v>
      </c>
      <c r="W1148" s="1067">
        <f t="shared" si="364"/>
        <v>14707722</v>
      </c>
      <c r="X1148" s="487">
        <f t="shared" si="364"/>
        <v>10587722</v>
      </c>
      <c r="Y1148" s="487">
        <f t="shared" si="364"/>
        <v>10608594</v>
      </c>
    </row>
    <row r="1149" spans="2:25" ht="21" hidden="1" customHeight="1" x14ac:dyDescent="0.25">
      <c r="B1149" s="511" t="s">
        <v>105</v>
      </c>
      <c r="C1149" s="511" t="s">
        <v>116</v>
      </c>
      <c r="D1149" s="507"/>
      <c r="E1149" s="508"/>
      <c r="F1149" s="508"/>
      <c r="G1149" s="508"/>
      <c r="H1149" s="508"/>
      <c r="I1149" s="486"/>
      <c r="J1149" s="512"/>
      <c r="K1149" s="512"/>
      <c r="L1149" s="491">
        <v>3</v>
      </c>
      <c r="M1149" s="491">
        <v>2</v>
      </c>
      <c r="N1149" s="491">
        <v>3</v>
      </c>
      <c r="O1149" s="512"/>
      <c r="P1149" s="512">
        <v>323</v>
      </c>
      <c r="Q1149" s="522" t="s">
        <v>206</v>
      </c>
      <c r="R1149" s="803">
        <v>51</v>
      </c>
      <c r="S1149" s="487">
        <f>S687</f>
        <v>10000</v>
      </c>
      <c r="T1149" s="487">
        <f t="shared" ref="T1149:Y1149" si="365">T687</f>
        <v>476</v>
      </c>
      <c r="U1149" s="1067">
        <f t="shared" si="365"/>
        <v>0</v>
      </c>
      <c r="V1149" s="487">
        <f t="shared" si="365"/>
        <v>0</v>
      </c>
      <c r="W1149" s="1067">
        <f t="shared" si="365"/>
        <v>0</v>
      </c>
      <c r="X1149" s="487">
        <f t="shared" si="365"/>
        <v>0</v>
      </c>
      <c r="Y1149" s="487">
        <f t="shared" si="365"/>
        <v>0</v>
      </c>
    </row>
    <row r="1150" spans="2:25" ht="21" hidden="1" customHeight="1" x14ac:dyDescent="0.25">
      <c r="B1150" s="513" t="s">
        <v>105</v>
      </c>
      <c r="C1150" s="513" t="s">
        <v>150</v>
      </c>
      <c r="D1150" s="507"/>
      <c r="E1150" s="508"/>
      <c r="F1150" s="508"/>
      <c r="G1150" s="508"/>
      <c r="H1150" s="508"/>
      <c r="I1150" s="486"/>
      <c r="J1150" s="514"/>
      <c r="K1150" s="514"/>
      <c r="L1150" s="503">
        <v>3</v>
      </c>
      <c r="M1150" s="503">
        <v>2</v>
      </c>
      <c r="N1150" s="503">
        <v>3</v>
      </c>
      <c r="O1150" s="514"/>
      <c r="P1150" s="514">
        <v>323</v>
      </c>
      <c r="Q1150" s="523" t="s">
        <v>206</v>
      </c>
      <c r="R1150" s="486">
        <v>11</v>
      </c>
      <c r="S1150" s="476">
        <f>S733+S734+S735+S736+S737+S738+S739+S740+S741+S764+S776+S777+S779+S780+S785+S786+S790+S791+S794+S799+S806+S809+S826+S834+S837+S842+S848+S849+S850+S851+S861+S862+S863+S870+S871+S872+S873+S950+S951+S954+S955+S957+S958</f>
        <v>22067500</v>
      </c>
      <c r="T1150" s="476">
        <f t="shared" ref="T1150:Y1150" si="366">T733+T734+T735+T736+T737+T738+T739+T740+T741+T764+T776+T777+T779+T780+T785+T786+T790+T791+T794+T799+T806+T809+T826+T834+T837+T842+T848+T849+T850+T851+T861+T862+T863+T870+T871+T872+T873+T950+T951+T954+T955+T957+T958</f>
        <v>15865605</v>
      </c>
      <c r="U1150" s="1065">
        <f t="shared" si="366"/>
        <v>24486500</v>
      </c>
      <c r="V1150" s="476">
        <f t="shared" si="366"/>
        <v>21922000</v>
      </c>
      <c r="W1150" s="1065">
        <f t="shared" si="366"/>
        <v>29371000</v>
      </c>
      <c r="X1150" s="476">
        <f t="shared" si="366"/>
        <v>22165000</v>
      </c>
      <c r="Y1150" s="476">
        <f t="shared" si="366"/>
        <v>22725000</v>
      </c>
    </row>
    <row r="1151" spans="2:25" ht="21" hidden="1" customHeight="1" x14ac:dyDescent="0.25">
      <c r="B1151" s="513" t="s">
        <v>105</v>
      </c>
      <c r="C1151" s="513" t="s">
        <v>150</v>
      </c>
      <c r="D1151" s="507"/>
      <c r="E1151" s="508"/>
      <c r="F1151" s="508"/>
      <c r="G1151" s="508"/>
      <c r="H1151" s="508"/>
      <c r="I1151" s="486"/>
      <c r="J1151" s="514"/>
      <c r="K1151" s="514"/>
      <c r="L1151" s="503">
        <v>3</v>
      </c>
      <c r="M1151" s="503">
        <v>2</v>
      </c>
      <c r="N1151" s="503">
        <v>3</v>
      </c>
      <c r="O1151" s="514"/>
      <c r="P1151" s="514">
        <v>323</v>
      </c>
      <c r="Q1151" s="523" t="s">
        <v>206</v>
      </c>
      <c r="R1151" s="801">
        <v>12</v>
      </c>
      <c r="S1151" s="476">
        <f>S876+S877+S934+S939+S940+S941</f>
        <v>882729</v>
      </c>
      <c r="T1151" s="476">
        <f t="shared" ref="T1151:Y1151" si="367">T876+T877+T934+T939+T940+T941</f>
        <v>0</v>
      </c>
      <c r="U1151" s="1065">
        <f t="shared" si="367"/>
        <v>1562988</v>
      </c>
      <c r="V1151" s="476">
        <f t="shared" si="367"/>
        <v>1186537</v>
      </c>
      <c r="W1151" s="1065">
        <f t="shared" si="367"/>
        <v>434375</v>
      </c>
      <c r="X1151" s="476">
        <f t="shared" si="367"/>
        <v>434375</v>
      </c>
      <c r="Y1151" s="476">
        <f t="shared" si="367"/>
        <v>2425266</v>
      </c>
    </row>
    <row r="1152" spans="2:25" ht="21" hidden="1" customHeight="1" x14ac:dyDescent="0.25">
      <c r="B1152" s="513" t="s">
        <v>105</v>
      </c>
      <c r="C1152" s="513" t="s">
        <v>150</v>
      </c>
      <c r="D1152" s="507"/>
      <c r="E1152" s="508"/>
      <c r="F1152" s="508"/>
      <c r="G1152" s="508"/>
      <c r="H1152" s="508"/>
      <c r="I1152" s="486"/>
      <c r="J1152" s="514"/>
      <c r="K1152" s="514"/>
      <c r="L1152" s="503">
        <v>3</v>
      </c>
      <c r="M1152" s="503">
        <v>2</v>
      </c>
      <c r="N1152" s="503">
        <v>3</v>
      </c>
      <c r="O1152" s="514"/>
      <c r="P1152" s="514">
        <v>323</v>
      </c>
      <c r="Q1152" s="523" t="s">
        <v>206</v>
      </c>
      <c r="R1152" s="802">
        <v>13</v>
      </c>
      <c r="S1152" s="476">
        <f>S887+S888+S889+S891+S890+S892</f>
        <v>825000</v>
      </c>
      <c r="T1152" s="476">
        <f t="shared" ref="T1152:Y1152" si="368">T887+T888+T889+T891+T890+T892</f>
        <v>537539</v>
      </c>
      <c r="U1152" s="1065">
        <f t="shared" si="368"/>
        <v>0</v>
      </c>
      <c r="V1152" s="476">
        <f t="shared" si="368"/>
        <v>630000</v>
      </c>
      <c r="W1152" s="1065">
        <f t="shared" si="368"/>
        <v>0</v>
      </c>
      <c r="X1152" s="476">
        <f t="shared" si="368"/>
        <v>0</v>
      </c>
      <c r="Y1152" s="476">
        <f t="shared" si="368"/>
        <v>0</v>
      </c>
    </row>
    <row r="1153" spans="2:25" ht="21" hidden="1" customHeight="1" x14ac:dyDescent="0.25">
      <c r="B1153" s="513" t="s">
        <v>105</v>
      </c>
      <c r="C1153" s="513" t="s">
        <v>150</v>
      </c>
      <c r="D1153" s="507"/>
      <c r="E1153" s="508"/>
      <c r="F1153" s="508"/>
      <c r="G1153" s="508"/>
      <c r="H1153" s="508"/>
      <c r="I1153" s="486"/>
      <c r="J1153" s="514"/>
      <c r="K1153" s="514"/>
      <c r="L1153" s="503">
        <v>3</v>
      </c>
      <c r="M1153" s="503">
        <v>2</v>
      </c>
      <c r="N1153" s="503">
        <v>3</v>
      </c>
      <c r="O1153" s="514"/>
      <c r="P1153" s="514">
        <v>323</v>
      </c>
      <c r="Q1153" s="523" t="s">
        <v>206</v>
      </c>
      <c r="R1153" s="800">
        <v>43</v>
      </c>
      <c r="S1153" s="476">
        <f>S923+S928+S929+S768+S802+S782+S783+S856+S857+S858</f>
        <v>30400000</v>
      </c>
      <c r="T1153" s="476">
        <f t="shared" ref="T1153:Y1153" si="369">T923+T928+T929+T768+T802+T782+T783+T856+T857+T858</f>
        <v>14260244.460000001</v>
      </c>
      <c r="U1153" s="1065">
        <f t="shared" si="369"/>
        <v>28500000</v>
      </c>
      <c r="V1153" s="476">
        <f t="shared" si="369"/>
        <v>37000000</v>
      </c>
      <c r="W1153" s="1065">
        <f t="shared" si="369"/>
        <v>28500000</v>
      </c>
      <c r="X1153" s="476">
        <f t="shared" si="369"/>
        <v>26600000</v>
      </c>
      <c r="Y1153" s="476">
        <f t="shared" si="369"/>
        <v>21600000</v>
      </c>
    </row>
    <row r="1154" spans="2:25" ht="21" hidden="1" customHeight="1" x14ac:dyDescent="0.25">
      <c r="B1154" s="513" t="s">
        <v>105</v>
      </c>
      <c r="C1154" s="513" t="s">
        <v>150</v>
      </c>
      <c r="D1154" s="507"/>
      <c r="E1154" s="508"/>
      <c r="F1154" s="508"/>
      <c r="G1154" s="508"/>
      <c r="H1154" s="508"/>
      <c r="I1154" s="486"/>
      <c r="J1154" s="514"/>
      <c r="K1154" s="514"/>
      <c r="L1154" s="503">
        <v>3</v>
      </c>
      <c r="M1154" s="503">
        <v>2</v>
      </c>
      <c r="N1154" s="503">
        <v>3</v>
      </c>
      <c r="O1154" s="514"/>
      <c r="P1154" s="514">
        <v>323</v>
      </c>
      <c r="Q1154" s="523" t="s">
        <v>206</v>
      </c>
      <c r="R1154" s="803">
        <v>51</v>
      </c>
      <c r="S1154" s="476">
        <f>S881</f>
        <v>0</v>
      </c>
      <c r="T1154" s="476">
        <f t="shared" ref="T1154:Y1154" si="370">T881</f>
        <v>0</v>
      </c>
      <c r="U1154" s="1065">
        <f t="shared" si="370"/>
        <v>0</v>
      </c>
      <c r="V1154" s="476">
        <f t="shared" si="370"/>
        <v>0</v>
      </c>
      <c r="W1154" s="1065">
        <f t="shared" si="370"/>
        <v>0</v>
      </c>
      <c r="X1154" s="476">
        <f t="shared" si="370"/>
        <v>0</v>
      </c>
      <c r="Y1154" s="476">
        <f t="shared" si="370"/>
        <v>0</v>
      </c>
    </row>
    <row r="1155" spans="2:25" ht="21" hidden="1" customHeight="1" x14ac:dyDescent="0.25">
      <c r="B1155" s="513" t="s">
        <v>105</v>
      </c>
      <c r="C1155" s="513" t="s">
        <v>150</v>
      </c>
      <c r="D1155" s="507"/>
      <c r="E1155" s="508"/>
      <c r="F1155" s="508"/>
      <c r="G1155" s="508"/>
      <c r="H1155" s="508"/>
      <c r="I1155" s="486"/>
      <c r="J1155" s="514"/>
      <c r="K1155" s="514"/>
      <c r="L1155" s="503">
        <v>3</v>
      </c>
      <c r="M1155" s="503">
        <v>2</v>
      </c>
      <c r="N1155" s="503">
        <v>3</v>
      </c>
      <c r="O1155" s="514"/>
      <c r="P1155" s="514">
        <v>323</v>
      </c>
      <c r="Q1155" s="523" t="s">
        <v>206</v>
      </c>
      <c r="R1155" s="730">
        <v>52</v>
      </c>
      <c r="S1155" s="476">
        <f>S754+S755+S756+S757+S797+S804+S815+S770</f>
        <v>1000000</v>
      </c>
      <c r="T1155" s="476">
        <f t="shared" ref="T1155:Y1155" si="371">T754+T755+T756+T757+T797+T804+T815+T770</f>
        <v>0</v>
      </c>
      <c r="U1155" s="1065">
        <f t="shared" si="371"/>
        <v>800000</v>
      </c>
      <c r="V1155" s="476">
        <f t="shared" si="371"/>
        <v>600000</v>
      </c>
      <c r="W1155" s="1065">
        <f t="shared" si="371"/>
        <v>800000</v>
      </c>
      <c r="X1155" s="476">
        <f t="shared" si="371"/>
        <v>600000</v>
      </c>
      <c r="Y1155" s="476">
        <f t="shared" si="371"/>
        <v>600000</v>
      </c>
    </row>
    <row r="1156" spans="2:25" ht="21" hidden="1" customHeight="1" x14ac:dyDescent="0.25">
      <c r="B1156" s="513" t="s">
        <v>105</v>
      </c>
      <c r="C1156" s="513" t="s">
        <v>150</v>
      </c>
      <c r="D1156" s="507"/>
      <c r="E1156" s="508"/>
      <c r="F1156" s="508"/>
      <c r="G1156" s="508"/>
      <c r="H1156" s="508"/>
      <c r="I1156" s="486"/>
      <c r="J1156" s="514"/>
      <c r="K1156" s="514"/>
      <c r="L1156" s="503">
        <v>3</v>
      </c>
      <c r="M1156" s="503">
        <v>2</v>
      </c>
      <c r="N1156" s="503">
        <v>3</v>
      </c>
      <c r="O1156" s="514"/>
      <c r="P1156" s="514">
        <v>323</v>
      </c>
      <c r="Q1156" s="523" t="s">
        <v>206</v>
      </c>
      <c r="R1156" s="883">
        <v>561</v>
      </c>
      <c r="S1156" s="476">
        <f>S937</f>
        <v>2500000</v>
      </c>
      <c r="T1156" s="476">
        <f t="shared" ref="T1156:Y1156" si="372">T937</f>
        <v>0</v>
      </c>
      <c r="U1156" s="1065">
        <f t="shared" si="372"/>
        <v>7000000</v>
      </c>
      <c r="V1156" s="476">
        <f t="shared" si="372"/>
        <v>4807511</v>
      </c>
      <c r="W1156" s="1065">
        <f t="shared" si="372"/>
        <v>500000</v>
      </c>
      <c r="X1156" s="476">
        <f t="shared" si="372"/>
        <v>500000</v>
      </c>
      <c r="Y1156" s="476">
        <f t="shared" si="372"/>
        <v>688177</v>
      </c>
    </row>
    <row r="1157" spans="2:25" ht="21" hidden="1" customHeight="1" x14ac:dyDescent="0.25">
      <c r="B1157" s="513" t="s">
        <v>105</v>
      </c>
      <c r="C1157" s="513" t="s">
        <v>150</v>
      </c>
      <c r="D1157" s="507"/>
      <c r="E1157" s="508"/>
      <c r="F1157" s="508"/>
      <c r="G1157" s="508"/>
      <c r="H1157" s="508"/>
      <c r="I1157" s="486"/>
      <c r="J1157" s="514"/>
      <c r="K1157" s="514"/>
      <c r="L1157" s="503">
        <v>3</v>
      </c>
      <c r="M1157" s="503">
        <v>2</v>
      </c>
      <c r="N1157" s="503">
        <v>3</v>
      </c>
      <c r="O1157" s="514"/>
      <c r="P1157" s="514">
        <v>323</v>
      </c>
      <c r="Q1157" s="523" t="s">
        <v>206</v>
      </c>
      <c r="R1157" s="799">
        <v>563</v>
      </c>
      <c r="S1157" s="476">
        <f>S944+S945+S946</f>
        <v>4468000</v>
      </c>
      <c r="T1157" s="476">
        <f t="shared" ref="T1157:Y1157" si="373">T944+T945+T946</f>
        <v>0</v>
      </c>
      <c r="U1157" s="1065">
        <f t="shared" si="373"/>
        <v>9967370</v>
      </c>
      <c r="V1157" s="476">
        <f t="shared" si="373"/>
        <v>6153583</v>
      </c>
      <c r="W1157" s="1065">
        <f t="shared" si="373"/>
        <v>4640430</v>
      </c>
      <c r="X1157" s="476">
        <f t="shared" si="373"/>
        <v>4640430</v>
      </c>
      <c r="Y1157" s="476">
        <f t="shared" si="373"/>
        <v>13055004</v>
      </c>
    </row>
    <row r="1158" spans="2:25" ht="21" hidden="1" customHeight="1" x14ac:dyDescent="0.25">
      <c r="B1158" s="513" t="s">
        <v>105</v>
      </c>
      <c r="C1158" s="513" t="s">
        <v>150</v>
      </c>
      <c r="D1158" s="507"/>
      <c r="E1158" s="508"/>
      <c r="F1158" s="508"/>
      <c r="G1158" s="508"/>
      <c r="H1158" s="508"/>
      <c r="I1158" s="486"/>
      <c r="J1158" s="514"/>
      <c r="K1158" s="514"/>
      <c r="L1158" s="503">
        <v>3</v>
      </c>
      <c r="M1158" s="503">
        <v>2</v>
      </c>
      <c r="N1158" s="503">
        <v>3</v>
      </c>
      <c r="O1158" s="514"/>
      <c r="P1158" s="514">
        <v>323</v>
      </c>
      <c r="Q1158" s="523" t="s">
        <v>206</v>
      </c>
      <c r="R1158" s="804">
        <v>61</v>
      </c>
      <c r="S1158" s="476">
        <f>S761+S762+S821+S773</f>
        <v>100000</v>
      </c>
      <c r="T1158" s="476">
        <f t="shared" ref="T1158:Y1158" si="374">T761+T762+T821+T773</f>
        <v>0</v>
      </c>
      <c r="U1158" s="1065">
        <f t="shared" si="374"/>
        <v>100000</v>
      </c>
      <c r="V1158" s="476">
        <f t="shared" si="374"/>
        <v>100000</v>
      </c>
      <c r="W1158" s="1065">
        <f t="shared" si="374"/>
        <v>100000</v>
      </c>
      <c r="X1158" s="476">
        <f t="shared" si="374"/>
        <v>0</v>
      </c>
      <c r="Y1158" s="476">
        <f t="shared" si="374"/>
        <v>0</v>
      </c>
    </row>
    <row r="1159" spans="2:25" ht="21" hidden="1" customHeight="1" x14ac:dyDescent="0.25">
      <c r="B1159" s="513" t="s">
        <v>105</v>
      </c>
      <c r="C1159" s="513" t="s">
        <v>150</v>
      </c>
      <c r="D1159" s="507"/>
      <c r="E1159" s="508"/>
      <c r="F1159" s="508"/>
      <c r="G1159" s="508"/>
      <c r="H1159" s="508"/>
      <c r="I1159" s="486"/>
      <c r="J1159" s="514"/>
      <c r="K1159" s="514"/>
      <c r="L1159" s="503">
        <v>3</v>
      </c>
      <c r="M1159" s="503">
        <v>2</v>
      </c>
      <c r="N1159" s="503">
        <v>3</v>
      </c>
      <c r="O1159" s="514"/>
      <c r="P1159" s="514">
        <v>323</v>
      </c>
      <c r="Q1159" s="523" t="s">
        <v>206</v>
      </c>
      <c r="R1159" s="483">
        <v>83</v>
      </c>
      <c r="S1159" s="476">
        <f>S904+S905+S906+S907+S908+S909</f>
        <v>6880000</v>
      </c>
      <c r="T1159" s="476">
        <f t="shared" ref="T1159:Y1159" si="375">T904+T905+T906+T907+T908+T909</f>
        <v>3414340</v>
      </c>
      <c r="U1159" s="1065">
        <f t="shared" si="375"/>
        <v>0</v>
      </c>
      <c r="V1159" s="476">
        <f t="shared" si="375"/>
        <v>4040000</v>
      </c>
      <c r="W1159" s="1065">
        <f t="shared" si="375"/>
        <v>0</v>
      </c>
      <c r="X1159" s="476">
        <f t="shared" si="375"/>
        <v>0</v>
      </c>
      <c r="Y1159" s="476">
        <f t="shared" si="375"/>
        <v>0</v>
      </c>
    </row>
    <row r="1160" spans="2:25" ht="21" hidden="1" customHeight="1" x14ac:dyDescent="0.25">
      <c r="B1160" s="876" t="s">
        <v>105</v>
      </c>
      <c r="C1160" s="876" t="s">
        <v>309</v>
      </c>
      <c r="D1160" s="507"/>
      <c r="E1160" s="508"/>
      <c r="F1160" s="508"/>
      <c r="G1160" s="508"/>
      <c r="H1160" s="508"/>
      <c r="I1160" s="486"/>
      <c r="J1160" s="876"/>
      <c r="K1160" s="876"/>
      <c r="L1160" s="876">
        <v>3</v>
      </c>
      <c r="M1160" s="876">
        <v>2</v>
      </c>
      <c r="N1160" s="876">
        <v>3</v>
      </c>
      <c r="O1160" s="876"/>
      <c r="P1160" s="876">
        <v>323</v>
      </c>
      <c r="Q1160" s="878" t="s">
        <v>206</v>
      </c>
      <c r="R1160" s="486">
        <v>11</v>
      </c>
      <c r="S1160" s="476">
        <f>S981+S982+S983+S984+S985+S986+S987</f>
        <v>954500</v>
      </c>
      <c r="T1160" s="476">
        <f t="shared" ref="T1160:Y1160" si="376">T981+T982+T983+T984+T985+T986+T987</f>
        <v>954500</v>
      </c>
      <c r="U1160" s="1065">
        <f t="shared" si="376"/>
        <v>974000</v>
      </c>
      <c r="V1160" s="476">
        <f t="shared" si="376"/>
        <v>974000</v>
      </c>
      <c r="W1160" s="1065">
        <f t="shared" si="376"/>
        <v>974000</v>
      </c>
      <c r="X1160" s="476">
        <f t="shared" si="376"/>
        <v>974000</v>
      </c>
      <c r="Y1160" s="476">
        <f t="shared" si="376"/>
        <v>974000</v>
      </c>
    </row>
    <row r="1161" spans="2:25" ht="21" hidden="1" customHeight="1" x14ac:dyDescent="0.25">
      <c r="B1161" s="876" t="s">
        <v>105</v>
      </c>
      <c r="C1161" s="876" t="s">
        <v>309</v>
      </c>
      <c r="D1161" s="507"/>
      <c r="E1161" s="508"/>
      <c r="F1161" s="508"/>
      <c r="G1161" s="508"/>
      <c r="H1161" s="508"/>
      <c r="I1161" s="486"/>
      <c r="J1161" s="876"/>
      <c r="K1161" s="876"/>
      <c r="L1161" s="876">
        <v>3</v>
      </c>
      <c r="M1161" s="876">
        <v>2</v>
      </c>
      <c r="N1161" s="876">
        <v>3</v>
      </c>
      <c r="O1161" s="876"/>
      <c r="P1161" s="876">
        <v>323</v>
      </c>
      <c r="Q1161" s="878" t="s">
        <v>206</v>
      </c>
      <c r="R1161" s="730">
        <v>52</v>
      </c>
      <c r="S1161" s="476">
        <f>S1003+S1004+S1005+S1006+S1007+S1008+S1009</f>
        <v>994000</v>
      </c>
      <c r="T1161" s="476">
        <f t="shared" ref="T1161:Y1161" si="377">T1003+T1004+T1005+T1006+T1007+T1008+T1009</f>
        <v>0</v>
      </c>
      <c r="U1161" s="1065">
        <f t="shared" si="377"/>
        <v>994000</v>
      </c>
      <c r="V1161" s="476">
        <f t="shared" si="377"/>
        <v>974000</v>
      </c>
      <c r="W1161" s="1065">
        <f t="shared" si="377"/>
        <v>994000</v>
      </c>
      <c r="X1161" s="476">
        <f t="shared" si="377"/>
        <v>974000</v>
      </c>
      <c r="Y1161" s="476">
        <f t="shared" si="377"/>
        <v>974000</v>
      </c>
    </row>
    <row r="1162" spans="2:25" ht="15" hidden="1" customHeight="1" x14ac:dyDescent="0.25">
      <c r="B1162" s="515" t="s">
        <v>105</v>
      </c>
      <c r="C1162" s="515"/>
      <c r="D1162" s="507"/>
      <c r="E1162" s="508"/>
      <c r="F1162" s="508"/>
      <c r="G1162" s="508"/>
      <c r="H1162" s="508"/>
      <c r="I1162" s="486"/>
      <c r="J1162" s="473" t="s">
        <v>201</v>
      </c>
      <c r="K1162" s="473"/>
      <c r="L1162" s="474">
        <v>3</v>
      </c>
      <c r="M1162" s="474">
        <v>2</v>
      </c>
      <c r="N1162" s="474">
        <v>3</v>
      </c>
      <c r="O1162" s="473"/>
      <c r="P1162" s="473">
        <v>323</v>
      </c>
      <c r="Q1162" s="524" t="s">
        <v>206</v>
      </c>
      <c r="R1162" s="486">
        <v>11</v>
      </c>
      <c r="S1162" s="476">
        <f>S1137+S1147+S1150+S1143+S1160</f>
        <v>42766098</v>
      </c>
      <c r="T1162" s="476">
        <f t="shared" ref="T1162:Y1162" si="378">T1137+T1147+T1150+T1143+T1160</f>
        <v>29578313</v>
      </c>
      <c r="U1162" s="1065">
        <f t="shared" si="378"/>
        <v>45498485</v>
      </c>
      <c r="V1162" s="476">
        <f t="shared" si="378"/>
        <v>42783985</v>
      </c>
      <c r="W1162" s="1065">
        <f t="shared" si="378"/>
        <v>53667278</v>
      </c>
      <c r="X1162" s="476">
        <f t="shared" si="378"/>
        <v>43231278</v>
      </c>
      <c r="Y1162" s="476">
        <f t="shared" si="378"/>
        <v>45659000</v>
      </c>
    </row>
    <row r="1163" spans="2:25" ht="15" hidden="1" customHeight="1" x14ac:dyDescent="0.25">
      <c r="B1163" s="515" t="s">
        <v>105</v>
      </c>
      <c r="C1163" s="515"/>
      <c r="D1163" s="507"/>
      <c r="E1163" s="508"/>
      <c r="F1163" s="508"/>
      <c r="G1163" s="508"/>
      <c r="H1163" s="508"/>
      <c r="I1163" s="486"/>
      <c r="J1163" s="473" t="s">
        <v>201</v>
      </c>
      <c r="K1163" s="473"/>
      <c r="L1163" s="474">
        <v>3</v>
      </c>
      <c r="M1163" s="474">
        <v>2</v>
      </c>
      <c r="N1163" s="474">
        <v>3</v>
      </c>
      <c r="O1163" s="473"/>
      <c r="P1163" s="473">
        <v>323</v>
      </c>
      <c r="Q1163" s="524" t="s">
        <v>206</v>
      </c>
      <c r="R1163" s="801">
        <v>12</v>
      </c>
      <c r="S1163" s="476">
        <f>S1151+S1138</f>
        <v>2145729</v>
      </c>
      <c r="T1163" s="476">
        <f t="shared" ref="T1163:Y1163" si="379">T1151+T1138</f>
        <v>261280</v>
      </c>
      <c r="U1163" s="1065">
        <f t="shared" si="379"/>
        <v>1803488</v>
      </c>
      <c r="V1163" s="476">
        <f t="shared" si="379"/>
        <v>1899270</v>
      </c>
      <c r="W1163" s="1065">
        <f t="shared" si="379"/>
        <v>674875</v>
      </c>
      <c r="X1163" s="476">
        <f t="shared" si="379"/>
        <v>640625</v>
      </c>
      <c r="Y1163" s="476">
        <f t="shared" si="379"/>
        <v>2705766</v>
      </c>
    </row>
    <row r="1164" spans="2:25" ht="15" hidden="1" customHeight="1" x14ac:dyDescent="0.25">
      <c r="B1164" s="515" t="s">
        <v>105</v>
      </c>
      <c r="C1164" s="515"/>
      <c r="D1164" s="507"/>
      <c r="E1164" s="508"/>
      <c r="F1164" s="508"/>
      <c r="G1164" s="508"/>
      <c r="H1164" s="508"/>
      <c r="I1164" s="486"/>
      <c r="J1164" s="473" t="s">
        <v>201</v>
      </c>
      <c r="K1164" s="473"/>
      <c r="L1164" s="474">
        <v>3</v>
      </c>
      <c r="M1164" s="474">
        <v>2</v>
      </c>
      <c r="N1164" s="474">
        <v>3</v>
      </c>
      <c r="O1164" s="473"/>
      <c r="P1164" s="473">
        <v>323</v>
      </c>
      <c r="Q1164" s="524" t="s">
        <v>206</v>
      </c>
      <c r="R1164" s="802">
        <v>13</v>
      </c>
      <c r="S1164" s="476">
        <f>S1152</f>
        <v>825000</v>
      </c>
      <c r="T1164" s="476">
        <f t="shared" ref="T1164:Y1164" si="380">T1152</f>
        <v>537539</v>
      </c>
      <c r="U1164" s="1065">
        <f t="shared" si="380"/>
        <v>0</v>
      </c>
      <c r="V1164" s="476">
        <f t="shared" si="380"/>
        <v>630000</v>
      </c>
      <c r="W1164" s="1065">
        <f t="shared" si="380"/>
        <v>0</v>
      </c>
      <c r="X1164" s="476">
        <f t="shared" si="380"/>
        <v>0</v>
      </c>
      <c r="Y1164" s="476">
        <f t="shared" si="380"/>
        <v>0</v>
      </c>
    </row>
    <row r="1165" spans="2:25" ht="15" hidden="1" customHeight="1" x14ac:dyDescent="0.25">
      <c r="B1165" s="515" t="s">
        <v>105</v>
      </c>
      <c r="C1165" s="515"/>
      <c r="D1165" s="507"/>
      <c r="E1165" s="508"/>
      <c r="F1165" s="508"/>
      <c r="G1165" s="508"/>
      <c r="H1165" s="508"/>
      <c r="I1165" s="486"/>
      <c r="J1165" s="473" t="s">
        <v>201</v>
      </c>
      <c r="K1165" s="473"/>
      <c r="L1165" s="474">
        <v>3</v>
      </c>
      <c r="M1165" s="474">
        <v>2</v>
      </c>
      <c r="N1165" s="474">
        <v>3</v>
      </c>
      <c r="O1165" s="473"/>
      <c r="P1165" s="473">
        <v>323</v>
      </c>
      <c r="Q1165" s="524" t="s">
        <v>206</v>
      </c>
      <c r="R1165" s="800">
        <v>43</v>
      </c>
      <c r="S1165" s="476">
        <f>S1139+S1153+S1146+S1148+S1144</f>
        <v>124350002</v>
      </c>
      <c r="T1165" s="476">
        <f t="shared" ref="T1165:Y1165" si="381">T1139+T1153+T1146+T1148+T1144</f>
        <v>25619112.460000001</v>
      </c>
      <c r="U1165" s="1065">
        <f t="shared" si="381"/>
        <v>128238905</v>
      </c>
      <c r="V1165" s="476">
        <f t="shared" si="381"/>
        <v>90584405</v>
      </c>
      <c r="W1165" s="1065">
        <f t="shared" si="381"/>
        <v>143837612</v>
      </c>
      <c r="X1165" s="476">
        <f t="shared" si="381"/>
        <v>73521242</v>
      </c>
      <c r="Y1165" s="476">
        <f t="shared" si="381"/>
        <v>59942114</v>
      </c>
    </row>
    <row r="1166" spans="2:25" ht="15" hidden="1" customHeight="1" x14ac:dyDescent="0.25">
      <c r="B1166" s="515" t="s">
        <v>105</v>
      </c>
      <c r="C1166" s="515"/>
      <c r="D1166" s="507"/>
      <c r="E1166" s="508"/>
      <c r="F1166" s="508"/>
      <c r="G1166" s="508"/>
      <c r="H1166" s="508"/>
      <c r="I1166" s="486"/>
      <c r="J1166" s="473" t="s">
        <v>201</v>
      </c>
      <c r="K1166" s="473"/>
      <c r="L1166" s="474">
        <v>3</v>
      </c>
      <c r="M1166" s="474">
        <v>2</v>
      </c>
      <c r="N1166" s="474">
        <v>3</v>
      </c>
      <c r="O1166" s="473"/>
      <c r="P1166" s="473">
        <v>323</v>
      </c>
      <c r="Q1166" s="524" t="s">
        <v>206</v>
      </c>
      <c r="R1166" s="803">
        <v>51</v>
      </c>
      <c r="S1166" s="476">
        <f>S1154+S1149+S1140</f>
        <v>1520000</v>
      </c>
      <c r="T1166" s="476">
        <f t="shared" ref="T1166:Y1166" si="382">T1154+T1149+T1140</f>
        <v>1153271</v>
      </c>
      <c r="U1166" s="1065">
        <f t="shared" si="382"/>
        <v>1510000</v>
      </c>
      <c r="V1166" s="476">
        <f t="shared" si="382"/>
        <v>325000</v>
      </c>
      <c r="W1166" s="1065">
        <f t="shared" si="382"/>
        <v>0</v>
      </c>
      <c r="X1166" s="476">
        <f t="shared" si="382"/>
        <v>0</v>
      </c>
      <c r="Y1166" s="476">
        <f t="shared" si="382"/>
        <v>0</v>
      </c>
    </row>
    <row r="1167" spans="2:25" ht="15" hidden="1" customHeight="1" x14ac:dyDescent="0.25">
      <c r="B1167" s="515" t="s">
        <v>105</v>
      </c>
      <c r="C1167" s="515"/>
      <c r="D1167" s="507"/>
      <c r="E1167" s="508"/>
      <c r="F1167" s="508"/>
      <c r="G1167" s="508"/>
      <c r="H1167" s="508"/>
      <c r="I1167" s="486"/>
      <c r="J1167" s="473" t="s">
        <v>201</v>
      </c>
      <c r="K1167" s="473"/>
      <c r="L1167" s="474">
        <v>3</v>
      </c>
      <c r="M1167" s="474">
        <v>2</v>
      </c>
      <c r="N1167" s="474">
        <v>3</v>
      </c>
      <c r="O1167" s="473"/>
      <c r="P1167" s="473">
        <v>323</v>
      </c>
      <c r="Q1167" s="524" t="s">
        <v>206</v>
      </c>
      <c r="R1167" s="730">
        <v>52</v>
      </c>
      <c r="S1167" s="476">
        <f>S1141+S1155+S1161</f>
        <v>2149000</v>
      </c>
      <c r="T1167" s="476">
        <f t="shared" ref="T1167:Y1167" si="383">T1141+T1155+T1161</f>
        <v>0</v>
      </c>
      <c r="U1167" s="1065">
        <f t="shared" si="383"/>
        <v>1944000</v>
      </c>
      <c r="V1167" s="476">
        <f t="shared" si="383"/>
        <v>1724000</v>
      </c>
      <c r="W1167" s="1065">
        <f t="shared" si="383"/>
        <v>1794000</v>
      </c>
      <c r="X1167" s="476">
        <f t="shared" si="383"/>
        <v>1724000</v>
      </c>
      <c r="Y1167" s="476">
        <f t="shared" si="383"/>
        <v>1724000</v>
      </c>
    </row>
    <row r="1168" spans="2:25" ht="15" hidden="1" customHeight="1" x14ac:dyDescent="0.25">
      <c r="B1168" s="515" t="s">
        <v>105</v>
      </c>
      <c r="C1168" s="515"/>
      <c r="D1168" s="507"/>
      <c r="E1168" s="508"/>
      <c r="F1168" s="508"/>
      <c r="G1168" s="508"/>
      <c r="H1168" s="508"/>
      <c r="I1168" s="486"/>
      <c r="J1168" s="473" t="s">
        <v>201</v>
      </c>
      <c r="K1168" s="473"/>
      <c r="L1168" s="474">
        <v>3</v>
      </c>
      <c r="M1168" s="474">
        <v>2</v>
      </c>
      <c r="N1168" s="474">
        <v>3</v>
      </c>
      <c r="O1168" s="473"/>
      <c r="P1168" s="473">
        <v>323</v>
      </c>
      <c r="Q1168" s="524" t="s">
        <v>206</v>
      </c>
      <c r="R1168" s="883">
        <v>561</v>
      </c>
      <c r="S1168" s="476">
        <f>S1156</f>
        <v>2500000</v>
      </c>
      <c r="T1168" s="476">
        <f t="shared" ref="T1168:Y1168" si="384">T1156</f>
        <v>0</v>
      </c>
      <c r="U1168" s="1065">
        <f t="shared" si="384"/>
        <v>7000000</v>
      </c>
      <c r="V1168" s="476">
        <f t="shared" si="384"/>
        <v>4807511</v>
      </c>
      <c r="W1168" s="1065">
        <f t="shared" si="384"/>
        <v>500000</v>
      </c>
      <c r="X1168" s="476">
        <f t="shared" si="384"/>
        <v>500000</v>
      </c>
      <c r="Y1168" s="476">
        <f t="shared" si="384"/>
        <v>688177</v>
      </c>
    </row>
    <row r="1169" spans="2:25" ht="15" hidden="1" customHeight="1" x14ac:dyDescent="0.25">
      <c r="B1169" s="515" t="s">
        <v>105</v>
      </c>
      <c r="C1169" s="515"/>
      <c r="D1169" s="507"/>
      <c r="E1169" s="508"/>
      <c r="F1169" s="508"/>
      <c r="G1169" s="508"/>
      <c r="H1169" s="508"/>
      <c r="I1169" s="486"/>
      <c r="J1169" s="473" t="s">
        <v>201</v>
      </c>
      <c r="K1169" s="473"/>
      <c r="L1169" s="474">
        <v>3</v>
      </c>
      <c r="M1169" s="474">
        <v>2</v>
      </c>
      <c r="N1169" s="474">
        <v>3</v>
      </c>
      <c r="O1169" s="473"/>
      <c r="P1169" s="473">
        <v>323</v>
      </c>
      <c r="Q1169" s="524" t="s">
        <v>206</v>
      </c>
      <c r="R1169" s="799">
        <v>563</v>
      </c>
      <c r="S1169" s="476">
        <f>S1142+S1157</f>
        <v>11333000</v>
      </c>
      <c r="T1169" s="476">
        <f t="shared" ref="T1169:Y1169" si="385">T1142+T1157</f>
        <v>743482</v>
      </c>
      <c r="U1169" s="1065">
        <f t="shared" si="385"/>
        <v>11319870</v>
      </c>
      <c r="V1169" s="476">
        <f t="shared" si="385"/>
        <v>9965738</v>
      </c>
      <c r="W1169" s="1065">
        <f t="shared" si="385"/>
        <v>5992930</v>
      </c>
      <c r="X1169" s="476">
        <f t="shared" si="385"/>
        <v>5612830</v>
      </c>
      <c r="Y1169" s="476">
        <f t="shared" si="385"/>
        <v>14644504</v>
      </c>
    </row>
    <row r="1170" spans="2:25" ht="15" hidden="1" customHeight="1" x14ac:dyDescent="0.25">
      <c r="B1170" s="515" t="s">
        <v>105</v>
      </c>
      <c r="C1170" s="515"/>
      <c r="D1170" s="507"/>
      <c r="E1170" s="508"/>
      <c r="F1170" s="508"/>
      <c r="G1170" s="508"/>
      <c r="H1170" s="508"/>
      <c r="I1170" s="486"/>
      <c r="J1170" s="473" t="s">
        <v>201</v>
      </c>
      <c r="K1170" s="473"/>
      <c r="L1170" s="474">
        <v>3</v>
      </c>
      <c r="M1170" s="474">
        <v>2</v>
      </c>
      <c r="N1170" s="474">
        <v>3</v>
      </c>
      <c r="O1170" s="473"/>
      <c r="P1170" s="473">
        <v>323</v>
      </c>
      <c r="Q1170" s="524" t="s">
        <v>206</v>
      </c>
      <c r="R1170" s="972">
        <v>564</v>
      </c>
      <c r="S1170" s="476">
        <f>S1145</f>
        <v>603000</v>
      </c>
      <c r="T1170" s="476">
        <f t="shared" ref="T1170:Y1170" si="386">T1145</f>
        <v>0</v>
      </c>
      <c r="U1170" s="1065">
        <f t="shared" si="386"/>
        <v>593000</v>
      </c>
      <c r="V1170" s="476">
        <f t="shared" si="386"/>
        <v>1036000</v>
      </c>
      <c r="W1170" s="1065">
        <f t="shared" si="386"/>
        <v>40000</v>
      </c>
      <c r="X1170" s="476">
        <f t="shared" si="386"/>
        <v>0</v>
      </c>
      <c r="Y1170" s="476">
        <f t="shared" si="386"/>
        <v>0</v>
      </c>
    </row>
    <row r="1171" spans="2:25" ht="15" hidden="1" customHeight="1" x14ac:dyDescent="0.25">
      <c r="B1171" s="515" t="s">
        <v>105</v>
      </c>
      <c r="C1171" s="515"/>
      <c r="D1171" s="507"/>
      <c r="E1171" s="508"/>
      <c r="F1171" s="508"/>
      <c r="G1171" s="508"/>
      <c r="H1171" s="508"/>
      <c r="I1171" s="486"/>
      <c r="J1171" s="473" t="s">
        <v>201</v>
      </c>
      <c r="K1171" s="473"/>
      <c r="L1171" s="474">
        <v>3</v>
      </c>
      <c r="M1171" s="474">
        <v>2</v>
      </c>
      <c r="N1171" s="474">
        <v>3</v>
      </c>
      <c r="O1171" s="473"/>
      <c r="P1171" s="473">
        <v>323</v>
      </c>
      <c r="Q1171" s="524" t="s">
        <v>206</v>
      </c>
      <c r="R1171" s="804">
        <v>61</v>
      </c>
      <c r="S1171" s="476">
        <f>S1158</f>
        <v>100000</v>
      </c>
      <c r="T1171" s="476">
        <f t="shared" ref="T1171:Y1171" si="387">T1158</f>
        <v>0</v>
      </c>
      <c r="U1171" s="1065">
        <f t="shared" si="387"/>
        <v>100000</v>
      </c>
      <c r="V1171" s="476">
        <f t="shared" si="387"/>
        <v>100000</v>
      </c>
      <c r="W1171" s="1065">
        <f t="shared" si="387"/>
        <v>100000</v>
      </c>
      <c r="X1171" s="476">
        <f t="shared" si="387"/>
        <v>0</v>
      </c>
      <c r="Y1171" s="476">
        <f t="shared" si="387"/>
        <v>0</v>
      </c>
    </row>
    <row r="1172" spans="2:25" ht="15" hidden="1" customHeight="1" x14ac:dyDescent="0.25">
      <c r="B1172" s="515" t="s">
        <v>105</v>
      </c>
      <c r="C1172" s="515"/>
      <c r="D1172" s="507"/>
      <c r="E1172" s="508"/>
      <c r="F1172" s="508"/>
      <c r="G1172" s="508"/>
      <c r="H1172" s="508"/>
      <c r="I1172" s="486"/>
      <c r="J1172" s="473" t="s">
        <v>201</v>
      </c>
      <c r="K1172" s="473"/>
      <c r="L1172" s="474">
        <v>3</v>
      </c>
      <c r="M1172" s="474">
        <v>2</v>
      </c>
      <c r="N1172" s="474">
        <v>3</v>
      </c>
      <c r="O1172" s="473"/>
      <c r="P1172" s="473">
        <v>323</v>
      </c>
      <c r="Q1172" s="524" t="s">
        <v>206</v>
      </c>
      <c r="R1172" s="483">
        <v>83</v>
      </c>
      <c r="S1172" s="476">
        <f>S1159</f>
        <v>6880000</v>
      </c>
      <c r="T1172" s="476">
        <f t="shared" ref="T1172:Y1172" si="388">T1159</f>
        <v>3414340</v>
      </c>
      <c r="U1172" s="1065">
        <f t="shared" si="388"/>
        <v>0</v>
      </c>
      <c r="V1172" s="476">
        <f t="shared" si="388"/>
        <v>4040000</v>
      </c>
      <c r="W1172" s="1065">
        <f t="shared" si="388"/>
        <v>0</v>
      </c>
      <c r="X1172" s="476">
        <f t="shared" si="388"/>
        <v>0</v>
      </c>
      <c r="Y1172" s="476">
        <f t="shared" si="388"/>
        <v>0</v>
      </c>
    </row>
    <row r="1173" spans="2:25" ht="15" hidden="1" customHeight="1" x14ac:dyDescent="0.25">
      <c r="B1173" s="515"/>
      <c r="C1173" s="515"/>
      <c r="D1173" s="507"/>
      <c r="E1173" s="508"/>
      <c r="F1173" s="508"/>
      <c r="G1173" s="508"/>
      <c r="H1173" s="508"/>
      <c r="I1173" s="486"/>
      <c r="J1173" s="473" t="s">
        <v>202</v>
      </c>
      <c r="K1173" s="473"/>
      <c r="L1173" s="478">
        <v>3</v>
      </c>
      <c r="M1173" s="478">
        <v>2</v>
      </c>
      <c r="N1173" s="478">
        <v>3</v>
      </c>
      <c r="O1173" s="516"/>
      <c r="P1173" s="516">
        <v>323</v>
      </c>
      <c r="Q1173" s="525" t="s">
        <v>206</v>
      </c>
      <c r="R1173" s="525"/>
      <c r="S1173" s="500">
        <f>S1172+S1171+S1167+S1166+S1165+S1164+S1163+S1162+S1169+S1168+S1170</f>
        <v>195171829</v>
      </c>
      <c r="T1173" s="500">
        <f t="shared" ref="T1173:Y1173" si="389">T1172+T1171+T1167+T1166+T1165+T1164+T1163+T1162+T1169+T1168+T1170</f>
        <v>61307337.460000001</v>
      </c>
      <c r="U1173" s="1066">
        <f t="shared" si="389"/>
        <v>198007748</v>
      </c>
      <c r="V1173" s="500">
        <f t="shared" si="389"/>
        <v>157895909</v>
      </c>
      <c r="W1173" s="1066">
        <f t="shared" si="389"/>
        <v>206606695</v>
      </c>
      <c r="X1173" s="500">
        <f t="shared" si="389"/>
        <v>125229975</v>
      </c>
      <c r="Y1173" s="500">
        <f t="shared" si="389"/>
        <v>125363561</v>
      </c>
    </row>
    <row r="1174" spans="2:25" ht="15" hidden="1" customHeight="1" x14ac:dyDescent="0.25">
      <c r="B1174" s="515"/>
      <c r="C1174" s="515"/>
      <c r="D1174" s="507"/>
      <c r="E1174" s="508"/>
      <c r="F1174" s="508"/>
      <c r="G1174" s="508"/>
      <c r="H1174" s="508"/>
      <c r="I1174" s="486"/>
      <c r="J1174" s="473" t="s">
        <v>98</v>
      </c>
      <c r="K1174" s="473"/>
      <c r="L1174" s="478">
        <v>3</v>
      </c>
      <c r="M1174" s="478">
        <v>2</v>
      </c>
      <c r="N1174" s="478"/>
      <c r="O1174" s="516"/>
      <c r="P1174" s="516"/>
      <c r="Q1174" s="525"/>
      <c r="R1174" s="525"/>
      <c r="S1174" s="500">
        <f>S1162+S1163+S1164+S1172</f>
        <v>52616827</v>
      </c>
      <c r="T1174" s="500">
        <f t="shared" ref="T1174:Y1174" si="390">T1162+T1163+T1164+T1172</f>
        <v>33791472</v>
      </c>
      <c r="U1174" s="1066">
        <f t="shared" si="390"/>
        <v>47301973</v>
      </c>
      <c r="V1174" s="500">
        <f t="shared" si="390"/>
        <v>49353255</v>
      </c>
      <c r="W1174" s="1066">
        <f t="shared" si="390"/>
        <v>54342153</v>
      </c>
      <c r="X1174" s="500">
        <f t="shared" si="390"/>
        <v>43871903</v>
      </c>
      <c r="Y1174" s="500">
        <f t="shared" si="390"/>
        <v>48364766</v>
      </c>
    </row>
    <row r="1175" spans="2:25" ht="21" hidden="1" customHeight="1" x14ac:dyDescent="0.25">
      <c r="B1175" s="506" t="s">
        <v>105</v>
      </c>
      <c r="C1175" s="506" t="s">
        <v>5</v>
      </c>
      <c r="D1175" s="507"/>
      <c r="E1175" s="508"/>
      <c r="F1175" s="508"/>
      <c r="G1175" s="508"/>
      <c r="H1175" s="508"/>
      <c r="I1175" s="486"/>
      <c r="J1175" s="509"/>
      <c r="K1175" s="509"/>
      <c r="L1175" s="509">
        <v>3</v>
      </c>
      <c r="M1175" s="613">
        <v>2</v>
      </c>
      <c r="N1175" s="613">
        <v>4</v>
      </c>
      <c r="O1175" s="613"/>
      <c r="P1175" s="613">
        <v>324</v>
      </c>
      <c r="Q1175" s="613" t="s">
        <v>47</v>
      </c>
      <c r="R1175" s="486">
        <v>11</v>
      </c>
      <c r="S1175" s="702">
        <f>S94+S244+S79+S126+S264</f>
        <v>25000</v>
      </c>
      <c r="T1175" s="702">
        <f t="shared" ref="T1175:Y1175" si="391">T94+T244+T79+T126+T264</f>
        <v>5054</v>
      </c>
      <c r="U1175" s="1064">
        <f t="shared" si="391"/>
        <v>25000</v>
      </c>
      <c r="V1175" s="702">
        <f t="shared" si="391"/>
        <v>85000</v>
      </c>
      <c r="W1175" s="1064">
        <f t="shared" si="391"/>
        <v>25000</v>
      </c>
      <c r="X1175" s="702">
        <f t="shared" si="391"/>
        <v>85000</v>
      </c>
      <c r="Y1175" s="702">
        <f t="shared" si="391"/>
        <v>85000</v>
      </c>
    </row>
    <row r="1176" spans="2:25" ht="21" hidden="1" customHeight="1" x14ac:dyDescent="0.25">
      <c r="B1176" s="506" t="s">
        <v>105</v>
      </c>
      <c r="C1176" s="506" t="s">
        <v>5</v>
      </c>
      <c r="D1176" s="507"/>
      <c r="E1176" s="508"/>
      <c r="F1176" s="508"/>
      <c r="G1176" s="508"/>
      <c r="H1176" s="508"/>
      <c r="I1176" s="486"/>
      <c r="J1176" s="509"/>
      <c r="K1176" s="509"/>
      <c r="L1176" s="509">
        <v>3</v>
      </c>
      <c r="M1176" s="613">
        <v>2</v>
      </c>
      <c r="N1176" s="613">
        <v>4</v>
      </c>
      <c r="O1176" s="613"/>
      <c r="P1176" s="613">
        <v>324</v>
      </c>
      <c r="Q1176" s="613" t="s">
        <v>47</v>
      </c>
      <c r="R1176" s="881">
        <v>12</v>
      </c>
      <c r="S1176" s="702">
        <f>S339</f>
        <v>0</v>
      </c>
      <c r="T1176" s="702">
        <f t="shared" ref="T1176:Y1176" si="392">T339</f>
        <v>0</v>
      </c>
      <c r="U1176" s="1064">
        <f t="shared" si="392"/>
        <v>0</v>
      </c>
      <c r="V1176" s="702">
        <f t="shared" si="392"/>
        <v>0</v>
      </c>
      <c r="W1176" s="1064">
        <f t="shared" si="392"/>
        <v>0</v>
      </c>
      <c r="X1176" s="702">
        <f t="shared" si="392"/>
        <v>0</v>
      </c>
      <c r="Y1176" s="702">
        <f t="shared" si="392"/>
        <v>0</v>
      </c>
    </row>
    <row r="1177" spans="2:25" ht="21" hidden="1" customHeight="1" x14ac:dyDescent="0.25">
      <c r="B1177" s="506" t="s">
        <v>105</v>
      </c>
      <c r="C1177" s="506" t="s">
        <v>5</v>
      </c>
      <c r="D1177" s="507"/>
      <c r="E1177" s="508"/>
      <c r="F1177" s="508"/>
      <c r="G1177" s="508"/>
      <c r="H1177" s="508"/>
      <c r="I1177" s="486"/>
      <c r="J1177" s="509"/>
      <c r="K1177" s="509"/>
      <c r="L1177" s="509">
        <v>3</v>
      </c>
      <c r="M1177" s="613">
        <v>2</v>
      </c>
      <c r="N1177" s="613">
        <v>4</v>
      </c>
      <c r="O1177" s="613"/>
      <c r="P1177" s="613">
        <v>324</v>
      </c>
      <c r="Q1177" s="613" t="s">
        <v>47</v>
      </c>
      <c r="R1177" s="800">
        <v>43</v>
      </c>
      <c r="S1177" s="702">
        <f>S156+S148+S215+S233+S102+S254+S384+S190+S277</f>
        <v>320000</v>
      </c>
      <c r="T1177" s="702">
        <f t="shared" ref="T1177:Y1177" si="393">T156+T148+T215+T233+T102+T254+T384+T190+T277</f>
        <v>-15602</v>
      </c>
      <c r="U1177" s="1064">
        <f t="shared" si="393"/>
        <v>320000</v>
      </c>
      <c r="V1177" s="702">
        <f t="shared" si="393"/>
        <v>315000</v>
      </c>
      <c r="W1177" s="1064">
        <f t="shared" si="393"/>
        <v>320000</v>
      </c>
      <c r="X1177" s="702">
        <f t="shared" si="393"/>
        <v>315000</v>
      </c>
      <c r="Y1177" s="702">
        <f t="shared" si="393"/>
        <v>315000</v>
      </c>
    </row>
    <row r="1178" spans="2:25" ht="21" hidden="1" customHeight="1" x14ac:dyDescent="0.25">
      <c r="B1178" s="506" t="s">
        <v>105</v>
      </c>
      <c r="C1178" s="506" t="s">
        <v>5</v>
      </c>
      <c r="D1178" s="507"/>
      <c r="E1178" s="508"/>
      <c r="F1178" s="508"/>
      <c r="G1178" s="508"/>
      <c r="H1178" s="508"/>
      <c r="I1178" s="486"/>
      <c r="J1178" s="509"/>
      <c r="K1178" s="509"/>
      <c r="L1178" s="509">
        <v>3</v>
      </c>
      <c r="M1178" s="613">
        <v>2</v>
      </c>
      <c r="N1178" s="613">
        <v>4</v>
      </c>
      <c r="O1178" s="613"/>
      <c r="P1178" s="613">
        <v>324</v>
      </c>
      <c r="Q1178" s="613" t="s">
        <v>47</v>
      </c>
      <c r="R1178" s="730">
        <v>52</v>
      </c>
      <c r="S1178" s="702">
        <f>S298+S304+S88</f>
        <v>510000</v>
      </c>
      <c r="T1178" s="702">
        <f t="shared" ref="T1178:Y1178" si="394">T298+T304+T88</f>
        <v>324506</v>
      </c>
      <c r="U1178" s="1064">
        <f t="shared" si="394"/>
        <v>500000</v>
      </c>
      <c r="V1178" s="702">
        <f t="shared" si="394"/>
        <v>500000</v>
      </c>
      <c r="W1178" s="1064">
        <f t="shared" si="394"/>
        <v>400000</v>
      </c>
      <c r="X1178" s="702">
        <f t="shared" si="394"/>
        <v>500000</v>
      </c>
      <c r="Y1178" s="702">
        <f t="shared" si="394"/>
        <v>500000</v>
      </c>
    </row>
    <row r="1179" spans="2:25" ht="21" hidden="1" customHeight="1" x14ac:dyDescent="0.25">
      <c r="B1179" s="506" t="s">
        <v>105</v>
      </c>
      <c r="C1179" s="506" t="s">
        <v>5</v>
      </c>
      <c r="D1179" s="507"/>
      <c r="E1179" s="508"/>
      <c r="F1179" s="508"/>
      <c r="G1179" s="508"/>
      <c r="H1179" s="508"/>
      <c r="I1179" s="486"/>
      <c r="J1179" s="509"/>
      <c r="K1179" s="509"/>
      <c r="L1179" s="509">
        <v>3</v>
      </c>
      <c r="M1179" s="613">
        <v>2</v>
      </c>
      <c r="N1179" s="613">
        <v>4</v>
      </c>
      <c r="O1179" s="613"/>
      <c r="P1179" s="613">
        <v>324</v>
      </c>
      <c r="Q1179" s="613" t="s">
        <v>47</v>
      </c>
      <c r="R1179" s="884">
        <v>563</v>
      </c>
      <c r="S1179" s="702">
        <f>S365</f>
        <v>0</v>
      </c>
      <c r="T1179" s="702">
        <f t="shared" ref="T1179:Y1179" si="395">T365</f>
        <v>0</v>
      </c>
      <c r="U1179" s="1064">
        <f t="shared" si="395"/>
        <v>0</v>
      </c>
      <c r="V1179" s="702">
        <f t="shared" si="395"/>
        <v>0</v>
      </c>
      <c r="W1179" s="1064">
        <f t="shared" si="395"/>
        <v>0</v>
      </c>
      <c r="X1179" s="702">
        <f t="shared" si="395"/>
        <v>0</v>
      </c>
      <c r="Y1179" s="702">
        <f t="shared" si="395"/>
        <v>0</v>
      </c>
    </row>
    <row r="1180" spans="2:25" ht="21" hidden="1" customHeight="1" x14ac:dyDescent="0.25">
      <c r="B1180" s="718" t="s">
        <v>105</v>
      </c>
      <c r="C1180" s="718" t="s">
        <v>275</v>
      </c>
      <c r="D1180" s="473"/>
      <c r="E1180" s="508"/>
      <c r="F1180" s="508"/>
      <c r="G1180" s="508"/>
      <c r="H1180" s="508"/>
      <c r="I1180" s="486"/>
      <c r="J1180" s="721"/>
      <c r="K1180" s="721"/>
      <c r="L1180" s="720">
        <v>3</v>
      </c>
      <c r="M1180" s="720">
        <v>2</v>
      </c>
      <c r="N1180" s="720">
        <v>4</v>
      </c>
      <c r="O1180" s="721"/>
      <c r="P1180" s="721">
        <v>324</v>
      </c>
      <c r="Q1180" s="722" t="s">
        <v>47</v>
      </c>
      <c r="R1180" s="486">
        <v>11</v>
      </c>
      <c r="S1180" s="702">
        <f>S438+S454+S469</f>
        <v>70000</v>
      </c>
      <c r="T1180" s="702">
        <f t="shared" ref="T1180:Y1180" si="396">T438+T454+T469</f>
        <v>0</v>
      </c>
      <c r="U1180" s="1064">
        <f t="shared" si="396"/>
        <v>70000</v>
      </c>
      <c r="V1180" s="702">
        <f t="shared" si="396"/>
        <v>50000</v>
      </c>
      <c r="W1180" s="1064">
        <f t="shared" si="396"/>
        <v>70000</v>
      </c>
      <c r="X1180" s="702">
        <f t="shared" si="396"/>
        <v>70000</v>
      </c>
      <c r="Y1180" s="702">
        <f t="shared" si="396"/>
        <v>70000</v>
      </c>
    </row>
    <row r="1181" spans="2:25" ht="21" hidden="1" customHeight="1" x14ac:dyDescent="0.25">
      <c r="B1181" s="718" t="s">
        <v>105</v>
      </c>
      <c r="C1181" s="718" t="s">
        <v>275</v>
      </c>
      <c r="D1181" s="473"/>
      <c r="E1181" s="508"/>
      <c r="F1181" s="508"/>
      <c r="G1181" s="508"/>
      <c r="H1181" s="508"/>
      <c r="I1181" s="486"/>
      <c r="J1181" s="721"/>
      <c r="K1181" s="721"/>
      <c r="L1181" s="720">
        <v>3</v>
      </c>
      <c r="M1181" s="720">
        <v>2</v>
      </c>
      <c r="N1181" s="720">
        <v>4</v>
      </c>
      <c r="O1181" s="721"/>
      <c r="P1181" s="721">
        <v>324</v>
      </c>
      <c r="Q1181" s="722" t="s">
        <v>47</v>
      </c>
      <c r="R1181" s="800">
        <v>43</v>
      </c>
      <c r="S1181" s="702">
        <f>S481</f>
        <v>30000</v>
      </c>
      <c r="T1181" s="702">
        <f t="shared" ref="T1181:Y1181" si="397">T481</f>
        <v>0</v>
      </c>
      <c r="U1181" s="1064">
        <f t="shared" si="397"/>
        <v>30000</v>
      </c>
      <c r="V1181" s="702">
        <f t="shared" si="397"/>
        <v>10000</v>
      </c>
      <c r="W1181" s="1064">
        <f t="shared" si="397"/>
        <v>30000</v>
      </c>
      <c r="X1181" s="702">
        <f t="shared" si="397"/>
        <v>10000</v>
      </c>
      <c r="Y1181" s="702">
        <f t="shared" si="397"/>
        <v>10000</v>
      </c>
    </row>
    <row r="1182" spans="2:25" ht="21" hidden="1" customHeight="1" x14ac:dyDescent="0.25">
      <c r="B1182" s="718" t="s">
        <v>105</v>
      </c>
      <c r="C1182" s="718" t="s">
        <v>275</v>
      </c>
      <c r="D1182" s="473"/>
      <c r="E1182" s="508"/>
      <c r="F1182" s="508"/>
      <c r="G1182" s="508"/>
      <c r="H1182" s="508"/>
      <c r="I1182" s="486"/>
      <c r="J1182" s="721"/>
      <c r="K1182" s="721"/>
      <c r="L1182" s="720">
        <v>3</v>
      </c>
      <c r="M1182" s="720">
        <v>2</v>
      </c>
      <c r="N1182" s="720">
        <v>4</v>
      </c>
      <c r="O1182" s="721"/>
      <c r="P1182" s="721">
        <v>324</v>
      </c>
      <c r="Q1182" s="722" t="s">
        <v>47</v>
      </c>
      <c r="R1182" s="898">
        <v>51</v>
      </c>
      <c r="S1182" s="702">
        <f>S500</f>
        <v>100000</v>
      </c>
      <c r="T1182" s="702">
        <f t="shared" ref="T1182:Y1182" si="398">T500</f>
        <v>0</v>
      </c>
      <c r="U1182" s="1064">
        <f t="shared" si="398"/>
        <v>54000</v>
      </c>
      <c r="V1182" s="702">
        <f t="shared" si="398"/>
        <v>255000</v>
      </c>
      <c r="W1182" s="1064">
        <f t="shared" si="398"/>
        <v>26000</v>
      </c>
      <c r="X1182" s="702">
        <f t="shared" si="398"/>
        <v>0</v>
      </c>
      <c r="Y1182" s="702">
        <f t="shared" si="398"/>
        <v>0</v>
      </c>
    </row>
    <row r="1183" spans="2:25" ht="21" hidden="1" customHeight="1" x14ac:dyDescent="0.25">
      <c r="B1183" s="785" t="s">
        <v>105</v>
      </c>
      <c r="C1183" s="785" t="s">
        <v>289</v>
      </c>
      <c r="D1183" s="473"/>
      <c r="E1183" s="508"/>
      <c r="F1183" s="508"/>
      <c r="G1183" s="508"/>
      <c r="H1183" s="508"/>
      <c r="I1183" s="486"/>
      <c r="J1183" s="789"/>
      <c r="K1183" s="789"/>
      <c r="L1183" s="787">
        <v>3</v>
      </c>
      <c r="M1183" s="787">
        <v>2</v>
      </c>
      <c r="N1183" s="787">
        <v>4</v>
      </c>
      <c r="O1183" s="789"/>
      <c r="P1183" s="789">
        <v>324</v>
      </c>
      <c r="Q1183" s="790" t="s">
        <v>47</v>
      </c>
      <c r="R1183" s="800">
        <v>43</v>
      </c>
      <c r="S1183" s="702">
        <f>S534</f>
        <v>23400</v>
      </c>
      <c r="T1183" s="702">
        <f t="shared" ref="T1183:Y1183" si="399">T534</f>
        <v>1933</v>
      </c>
      <c r="U1183" s="1064">
        <f t="shared" si="399"/>
        <v>21060</v>
      </c>
      <c r="V1183" s="702">
        <f t="shared" si="399"/>
        <v>21060</v>
      </c>
      <c r="W1183" s="1064">
        <f t="shared" si="399"/>
        <v>21060</v>
      </c>
      <c r="X1183" s="702">
        <f t="shared" si="399"/>
        <v>10530</v>
      </c>
      <c r="Y1183" s="702">
        <f t="shared" si="399"/>
        <v>10530</v>
      </c>
    </row>
    <row r="1184" spans="2:25" ht="21" hidden="1" customHeight="1" x14ac:dyDescent="0.25">
      <c r="B1184" s="785" t="s">
        <v>105</v>
      </c>
      <c r="C1184" s="785" t="s">
        <v>289</v>
      </c>
      <c r="D1184" s="473"/>
      <c r="E1184" s="508"/>
      <c r="F1184" s="508"/>
      <c r="G1184" s="508"/>
      <c r="H1184" s="508"/>
      <c r="I1184" s="486"/>
      <c r="J1184" s="789"/>
      <c r="K1184" s="789"/>
      <c r="L1184" s="787">
        <v>3</v>
      </c>
      <c r="M1184" s="787">
        <v>2</v>
      </c>
      <c r="N1184" s="787">
        <v>4</v>
      </c>
      <c r="O1184" s="789"/>
      <c r="P1184" s="789">
        <v>324</v>
      </c>
      <c r="Q1184" s="790" t="s">
        <v>47</v>
      </c>
      <c r="R1184" s="730">
        <v>52</v>
      </c>
      <c r="S1184" s="702">
        <f>S549</f>
        <v>100000</v>
      </c>
      <c r="T1184" s="702">
        <f t="shared" ref="T1184:Y1184" si="400">T549</f>
        <v>46873</v>
      </c>
      <c r="U1184" s="1064">
        <f t="shared" si="400"/>
        <v>100000</v>
      </c>
      <c r="V1184" s="702">
        <f t="shared" si="400"/>
        <v>100000</v>
      </c>
      <c r="W1184" s="1064">
        <f t="shared" si="400"/>
        <v>100000</v>
      </c>
      <c r="X1184" s="702">
        <f t="shared" si="400"/>
        <v>100000</v>
      </c>
      <c r="Y1184" s="702">
        <f t="shared" si="400"/>
        <v>100000</v>
      </c>
    </row>
    <row r="1185" spans="2:25" ht="21" hidden="1" customHeight="1" x14ac:dyDescent="0.25">
      <c r="B1185" s="511" t="s">
        <v>105</v>
      </c>
      <c r="C1185" s="511" t="s">
        <v>116</v>
      </c>
      <c r="D1185" s="473"/>
      <c r="E1185" s="508"/>
      <c r="F1185" s="508"/>
      <c r="G1185" s="508"/>
      <c r="H1185" s="508"/>
      <c r="I1185" s="486"/>
      <c r="J1185" s="512"/>
      <c r="K1185" s="512"/>
      <c r="L1185" s="491">
        <v>3</v>
      </c>
      <c r="M1185" s="491">
        <v>2</v>
      </c>
      <c r="N1185" s="491">
        <v>4</v>
      </c>
      <c r="O1185" s="512"/>
      <c r="P1185" s="512">
        <v>324</v>
      </c>
      <c r="Q1185" s="527" t="s">
        <v>47</v>
      </c>
      <c r="R1185" s="1108">
        <v>11</v>
      </c>
      <c r="S1185" s="702">
        <f>S589</f>
        <v>0</v>
      </c>
      <c r="T1185" s="702">
        <f t="shared" ref="T1185:Y1185" si="401">T589</f>
        <v>0</v>
      </c>
      <c r="U1185" s="1064">
        <f t="shared" si="401"/>
        <v>0</v>
      </c>
      <c r="V1185" s="702">
        <f t="shared" si="401"/>
        <v>25000</v>
      </c>
      <c r="W1185" s="1064">
        <f t="shared" si="401"/>
        <v>0</v>
      </c>
      <c r="X1185" s="702">
        <f t="shared" si="401"/>
        <v>25000</v>
      </c>
      <c r="Y1185" s="702">
        <f t="shared" si="401"/>
        <v>25000</v>
      </c>
    </row>
    <row r="1186" spans="2:25" ht="21" hidden="1" customHeight="1" x14ac:dyDescent="0.25">
      <c r="B1186" s="511" t="s">
        <v>105</v>
      </c>
      <c r="C1186" s="511" t="s">
        <v>116</v>
      </c>
      <c r="D1186" s="473"/>
      <c r="E1186" s="508"/>
      <c r="F1186" s="508"/>
      <c r="G1186" s="508"/>
      <c r="H1186" s="508"/>
      <c r="I1186" s="486"/>
      <c r="J1186" s="512"/>
      <c r="K1186" s="512"/>
      <c r="L1186" s="491">
        <v>3</v>
      </c>
      <c r="M1186" s="491">
        <v>2</v>
      </c>
      <c r="N1186" s="491">
        <v>4</v>
      </c>
      <c r="O1186" s="512"/>
      <c r="P1186" s="512">
        <v>324</v>
      </c>
      <c r="Q1186" s="527" t="s">
        <v>47</v>
      </c>
      <c r="R1186" s="730">
        <v>52</v>
      </c>
      <c r="S1186" s="702">
        <f>S600</f>
        <v>70000</v>
      </c>
      <c r="T1186" s="702">
        <f t="shared" ref="T1186:Y1186" si="402">T600</f>
        <v>8045</v>
      </c>
      <c r="U1186" s="1064">
        <f t="shared" si="402"/>
        <v>70000</v>
      </c>
      <c r="V1186" s="702">
        <f t="shared" si="402"/>
        <v>70000</v>
      </c>
      <c r="W1186" s="1064">
        <f t="shared" si="402"/>
        <v>70000</v>
      </c>
      <c r="X1186" s="702">
        <f t="shared" si="402"/>
        <v>70000</v>
      </c>
      <c r="Y1186" s="702">
        <f t="shared" si="402"/>
        <v>70000</v>
      </c>
    </row>
    <row r="1187" spans="2:25" ht="21" hidden="1" customHeight="1" x14ac:dyDescent="0.25">
      <c r="B1187" s="513" t="s">
        <v>105</v>
      </c>
      <c r="C1187" s="513" t="s">
        <v>150</v>
      </c>
      <c r="D1187" s="473"/>
      <c r="E1187" s="508"/>
      <c r="F1187" s="508"/>
      <c r="G1187" s="508"/>
      <c r="H1187" s="508"/>
      <c r="I1187" s="486"/>
      <c r="J1187" s="519"/>
      <c r="K1187" s="519"/>
      <c r="L1187" s="503">
        <v>3</v>
      </c>
      <c r="M1187" s="503">
        <v>2</v>
      </c>
      <c r="N1187" s="503">
        <v>4</v>
      </c>
      <c r="O1187" s="519"/>
      <c r="P1187" s="519">
        <v>324</v>
      </c>
      <c r="Q1187" s="523" t="s">
        <v>47</v>
      </c>
      <c r="R1187" s="486">
        <v>11</v>
      </c>
      <c r="S1187" s="702">
        <f>S742</f>
        <v>10000</v>
      </c>
      <c r="T1187" s="702">
        <f t="shared" ref="T1187:Y1187" si="403">T742</f>
        <v>0</v>
      </c>
      <c r="U1187" s="1064">
        <f t="shared" si="403"/>
        <v>10000</v>
      </c>
      <c r="V1187" s="702">
        <f t="shared" si="403"/>
        <v>610000</v>
      </c>
      <c r="W1187" s="1064">
        <f t="shared" si="403"/>
        <v>10000</v>
      </c>
      <c r="X1187" s="702">
        <f t="shared" si="403"/>
        <v>610000</v>
      </c>
      <c r="Y1187" s="702">
        <f t="shared" si="403"/>
        <v>610000</v>
      </c>
    </row>
    <row r="1188" spans="2:25" ht="21" hidden="1" customHeight="1" x14ac:dyDescent="0.25">
      <c r="B1188" s="513" t="s">
        <v>105</v>
      </c>
      <c r="C1188" s="513" t="s">
        <v>150</v>
      </c>
      <c r="D1188" s="473"/>
      <c r="E1188" s="508"/>
      <c r="F1188" s="508"/>
      <c r="G1188" s="508"/>
      <c r="H1188" s="508"/>
      <c r="I1188" s="486"/>
      <c r="J1188" s="519"/>
      <c r="K1188" s="519"/>
      <c r="L1188" s="503">
        <v>3</v>
      </c>
      <c r="M1188" s="503">
        <v>2</v>
      </c>
      <c r="N1188" s="503">
        <v>4</v>
      </c>
      <c r="O1188" s="519"/>
      <c r="P1188" s="519">
        <v>324</v>
      </c>
      <c r="Q1188" s="523" t="s">
        <v>47</v>
      </c>
      <c r="R1188" s="730">
        <v>52</v>
      </c>
      <c r="S1188" s="702">
        <f>S758</f>
        <v>700000</v>
      </c>
      <c r="T1188" s="702">
        <f t="shared" ref="T1188:Y1188" si="404">T758</f>
        <v>683374</v>
      </c>
      <c r="U1188" s="1064">
        <f t="shared" si="404"/>
        <v>700000</v>
      </c>
      <c r="V1188" s="702">
        <f t="shared" si="404"/>
        <v>20000</v>
      </c>
      <c r="W1188" s="1064">
        <f t="shared" si="404"/>
        <v>700000</v>
      </c>
      <c r="X1188" s="702">
        <f t="shared" si="404"/>
        <v>200000</v>
      </c>
      <c r="Y1188" s="702">
        <f t="shared" si="404"/>
        <v>200000</v>
      </c>
    </row>
    <row r="1189" spans="2:25" ht="21" hidden="1" customHeight="1" x14ac:dyDescent="0.25">
      <c r="B1189" s="876" t="s">
        <v>105</v>
      </c>
      <c r="C1189" s="876" t="s">
        <v>309</v>
      </c>
      <c r="D1189" s="473"/>
      <c r="E1189" s="508"/>
      <c r="F1189" s="508"/>
      <c r="G1189" s="508"/>
      <c r="H1189" s="508"/>
      <c r="I1189" s="486"/>
      <c r="J1189" s="876"/>
      <c r="K1189" s="876"/>
      <c r="L1189" s="876">
        <v>3</v>
      </c>
      <c r="M1189" s="876">
        <v>2</v>
      </c>
      <c r="N1189" s="876">
        <v>4</v>
      </c>
      <c r="O1189" s="876"/>
      <c r="P1189" s="876">
        <v>324</v>
      </c>
      <c r="Q1189" s="878" t="s">
        <v>47</v>
      </c>
      <c r="R1189" s="730">
        <v>52</v>
      </c>
      <c r="S1189" s="702">
        <f t="shared" ref="S1189:Y1189" si="405">S1010</f>
        <v>0</v>
      </c>
      <c r="T1189" s="702">
        <f t="shared" si="405"/>
        <v>0</v>
      </c>
      <c r="U1189" s="1064">
        <f t="shared" si="405"/>
        <v>0</v>
      </c>
      <c r="V1189" s="702">
        <f t="shared" si="405"/>
        <v>0</v>
      </c>
      <c r="W1189" s="1064">
        <f t="shared" si="405"/>
        <v>0</v>
      </c>
      <c r="X1189" s="702">
        <f t="shared" si="405"/>
        <v>0</v>
      </c>
      <c r="Y1189" s="702">
        <f t="shared" si="405"/>
        <v>0</v>
      </c>
    </row>
    <row r="1190" spans="2:25" ht="15" hidden="1" customHeight="1" x14ac:dyDescent="0.25">
      <c r="B1190" s="515" t="s">
        <v>105</v>
      </c>
      <c r="C1190" s="515"/>
      <c r="D1190" s="473"/>
      <c r="E1190" s="508"/>
      <c r="F1190" s="508"/>
      <c r="G1190" s="508"/>
      <c r="H1190" s="508"/>
      <c r="I1190" s="486"/>
      <c r="J1190" s="473" t="s">
        <v>201</v>
      </c>
      <c r="K1190" s="473"/>
      <c r="L1190" s="474">
        <v>3</v>
      </c>
      <c r="M1190" s="474">
        <v>2</v>
      </c>
      <c r="N1190" s="474">
        <v>4</v>
      </c>
      <c r="O1190" s="473"/>
      <c r="P1190" s="473">
        <v>324</v>
      </c>
      <c r="Q1190" s="524" t="s">
        <v>47</v>
      </c>
      <c r="R1190" s="486">
        <v>11</v>
      </c>
      <c r="S1190" s="487">
        <f>S1175+S1187+S1180+S1185</f>
        <v>105000</v>
      </c>
      <c r="T1190" s="487">
        <f t="shared" ref="T1190:Y1190" si="406">T1175+T1187+T1180+T1185</f>
        <v>5054</v>
      </c>
      <c r="U1190" s="1067">
        <f t="shared" si="406"/>
        <v>105000</v>
      </c>
      <c r="V1190" s="487">
        <f t="shared" si="406"/>
        <v>770000</v>
      </c>
      <c r="W1190" s="1067">
        <f t="shared" si="406"/>
        <v>105000</v>
      </c>
      <c r="X1190" s="487">
        <f t="shared" si="406"/>
        <v>790000</v>
      </c>
      <c r="Y1190" s="487">
        <f t="shared" si="406"/>
        <v>790000</v>
      </c>
    </row>
    <row r="1191" spans="2:25" ht="15" hidden="1" customHeight="1" x14ac:dyDescent="0.25">
      <c r="B1191" s="515" t="s">
        <v>105</v>
      </c>
      <c r="C1191" s="515"/>
      <c r="D1191" s="473"/>
      <c r="E1191" s="508"/>
      <c r="F1191" s="508"/>
      <c r="G1191" s="508"/>
      <c r="H1191" s="508"/>
      <c r="I1191" s="486"/>
      <c r="J1191" s="473" t="s">
        <v>201</v>
      </c>
      <c r="K1191" s="473"/>
      <c r="L1191" s="474">
        <v>3</v>
      </c>
      <c r="M1191" s="474">
        <v>2</v>
      </c>
      <c r="N1191" s="474">
        <v>4</v>
      </c>
      <c r="O1191" s="473"/>
      <c r="P1191" s="473">
        <v>324</v>
      </c>
      <c r="Q1191" s="524" t="s">
        <v>47</v>
      </c>
      <c r="R1191" s="881">
        <v>12</v>
      </c>
      <c r="S1191" s="487">
        <f>S1176</f>
        <v>0</v>
      </c>
      <c r="T1191" s="487">
        <f t="shared" ref="T1191:Y1191" si="407">T1176</f>
        <v>0</v>
      </c>
      <c r="U1191" s="1067">
        <f t="shared" si="407"/>
        <v>0</v>
      </c>
      <c r="V1191" s="487">
        <f t="shared" si="407"/>
        <v>0</v>
      </c>
      <c r="W1191" s="1067">
        <f t="shared" si="407"/>
        <v>0</v>
      </c>
      <c r="X1191" s="487">
        <f t="shared" si="407"/>
        <v>0</v>
      </c>
      <c r="Y1191" s="487">
        <f t="shared" si="407"/>
        <v>0</v>
      </c>
    </row>
    <row r="1192" spans="2:25" ht="15" hidden="1" customHeight="1" x14ac:dyDescent="0.25">
      <c r="B1192" s="515" t="s">
        <v>105</v>
      </c>
      <c r="C1192" s="515"/>
      <c r="D1192" s="473"/>
      <c r="E1192" s="508"/>
      <c r="F1192" s="508"/>
      <c r="G1192" s="508"/>
      <c r="H1192" s="508"/>
      <c r="I1192" s="486"/>
      <c r="J1192" s="473" t="s">
        <v>201</v>
      </c>
      <c r="K1192" s="473"/>
      <c r="L1192" s="474">
        <v>3</v>
      </c>
      <c r="M1192" s="474">
        <v>2</v>
      </c>
      <c r="N1192" s="474">
        <v>4</v>
      </c>
      <c r="O1192" s="473"/>
      <c r="P1192" s="473">
        <v>324</v>
      </c>
      <c r="Q1192" s="524" t="s">
        <v>47</v>
      </c>
      <c r="R1192" s="800">
        <v>43</v>
      </c>
      <c r="S1192" s="487">
        <f>S1177+S1183+S1181</f>
        <v>373400</v>
      </c>
      <c r="T1192" s="487">
        <f t="shared" ref="T1192:Y1192" si="408">T1177+T1183+T1181</f>
        <v>-13669</v>
      </c>
      <c r="U1192" s="1067">
        <f t="shared" si="408"/>
        <v>371060</v>
      </c>
      <c r="V1192" s="487">
        <f t="shared" si="408"/>
        <v>346060</v>
      </c>
      <c r="W1192" s="1067">
        <f t="shared" si="408"/>
        <v>371060</v>
      </c>
      <c r="X1192" s="487">
        <f t="shared" si="408"/>
        <v>335530</v>
      </c>
      <c r="Y1192" s="487">
        <f t="shared" si="408"/>
        <v>335530</v>
      </c>
    </row>
    <row r="1193" spans="2:25" ht="15" hidden="1" customHeight="1" x14ac:dyDescent="0.25">
      <c r="B1193" s="515" t="s">
        <v>105</v>
      </c>
      <c r="C1193" s="515"/>
      <c r="D1193" s="473"/>
      <c r="E1193" s="508"/>
      <c r="F1193" s="508"/>
      <c r="G1193" s="508"/>
      <c r="H1193" s="508"/>
      <c r="I1193" s="486"/>
      <c r="J1193" s="473" t="s">
        <v>201</v>
      </c>
      <c r="K1193" s="473"/>
      <c r="L1193" s="474">
        <v>3</v>
      </c>
      <c r="M1193" s="474">
        <v>2</v>
      </c>
      <c r="N1193" s="474">
        <v>4</v>
      </c>
      <c r="O1193" s="473"/>
      <c r="P1193" s="473">
        <v>324</v>
      </c>
      <c r="Q1193" s="524" t="s">
        <v>47</v>
      </c>
      <c r="R1193" s="730">
        <v>52</v>
      </c>
      <c r="S1193" s="487">
        <f>S1178+S1189+S1184+S1186+S1188</f>
        <v>1380000</v>
      </c>
      <c r="T1193" s="487">
        <f t="shared" ref="T1193:Y1193" si="409">T1178+T1189+T1184+T1186+T1188</f>
        <v>1062798</v>
      </c>
      <c r="U1193" s="1067">
        <f t="shared" si="409"/>
        <v>1370000</v>
      </c>
      <c r="V1193" s="487">
        <f t="shared" si="409"/>
        <v>690000</v>
      </c>
      <c r="W1193" s="1067">
        <f t="shared" si="409"/>
        <v>1270000</v>
      </c>
      <c r="X1193" s="487">
        <f t="shared" si="409"/>
        <v>870000</v>
      </c>
      <c r="Y1193" s="487">
        <f t="shared" si="409"/>
        <v>870000</v>
      </c>
    </row>
    <row r="1194" spans="2:25" ht="15" hidden="1" customHeight="1" x14ac:dyDescent="0.25">
      <c r="B1194" s="515" t="s">
        <v>105</v>
      </c>
      <c r="C1194" s="515"/>
      <c r="D1194" s="473"/>
      <c r="E1194" s="508"/>
      <c r="F1194" s="508"/>
      <c r="G1194" s="508"/>
      <c r="H1194" s="508"/>
      <c r="I1194" s="486"/>
      <c r="J1194" s="473" t="s">
        <v>201</v>
      </c>
      <c r="K1194" s="473"/>
      <c r="L1194" s="474">
        <v>3</v>
      </c>
      <c r="M1194" s="474">
        <v>2</v>
      </c>
      <c r="N1194" s="474">
        <v>4</v>
      </c>
      <c r="O1194" s="473"/>
      <c r="P1194" s="473">
        <v>324</v>
      </c>
      <c r="Q1194" s="524" t="s">
        <v>47</v>
      </c>
      <c r="R1194" s="884">
        <v>563</v>
      </c>
      <c r="S1194" s="487">
        <f>S1179</f>
        <v>0</v>
      </c>
      <c r="T1194" s="487">
        <f t="shared" ref="T1194:Y1194" si="410">T1179</f>
        <v>0</v>
      </c>
      <c r="U1194" s="1067">
        <f t="shared" si="410"/>
        <v>0</v>
      </c>
      <c r="V1194" s="487">
        <f t="shared" si="410"/>
        <v>0</v>
      </c>
      <c r="W1194" s="1067">
        <f t="shared" si="410"/>
        <v>0</v>
      </c>
      <c r="X1194" s="487">
        <f t="shared" si="410"/>
        <v>0</v>
      </c>
      <c r="Y1194" s="487">
        <f t="shared" si="410"/>
        <v>0</v>
      </c>
    </row>
    <row r="1195" spans="2:25" ht="15" hidden="1" customHeight="1" x14ac:dyDescent="0.25">
      <c r="B1195" s="515" t="s">
        <v>105</v>
      </c>
      <c r="C1195" s="515"/>
      <c r="D1195" s="473"/>
      <c r="E1195" s="508"/>
      <c r="F1195" s="508"/>
      <c r="G1195" s="508"/>
      <c r="H1195" s="508"/>
      <c r="I1195" s="486"/>
      <c r="J1195" s="473" t="s">
        <v>201</v>
      </c>
      <c r="K1195" s="473"/>
      <c r="L1195" s="474">
        <v>3</v>
      </c>
      <c r="M1195" s="474">
        <v>2</v>
      </c>
      <c r="N1195" s="474">
        <v>4</v>
      </c>
      <c r="O1195" s="473"/>
      <c r="P1195" s="473">
        <v>324</v>
      </c>
      <c r="Q1195" s="524" t="s">
        <v>47</v>
      </c>
      <c r="R1195" s="977">
        <v>564</v>
      </c>
      <c r="S1195" s="487">
        <f>S1182</f>
        <v>100000</v>
      </c>
      <c r="T1195" s="487">
        <f t="shared" ref="T1195:Y1195" si="411">T1182</f>
        <v>0</v>
      </c>
      <c r="U1195" s="1067">
        <f t="shared" si="411"/>
        <v>54000</v>
      </c>
      <c r="V1195" s="487">
        <f t="shared" si="411"/>
        <v>255000</v>
      </c>
      <c r="W1195" s="1067">
        <f t="shared" si="411"/>
        <v>26000</v>
      </c>
      <c r="X1195" s="487">
        <f t="shared" si="411"/>
        <v>0</v>
      </c>
      <c r="Y1195" s="487">
        <f t="shared" si="411"/>
        <v>0</v>
      </c>
    </row>
    <row r="1196" spans="2:25" ht="15" hidden="1" customHeight="1" x14ac:dyDescent="0.25">
      <c r="B1196" s="515"/>
      <c r="C1196" s="515"/>
      <c r="D1196" s="507"/>
      <c r="E1196" s="508"/>
      <c r="F1196" s="508"/>
      <c r="G1196" s="508"/>
      <c r="H1196" s="508"/>
      <c r="I1196" s="486"/>
      <c r="J1196" s="473" t="s">
        <v>202</v>
      </c>
      <c r="K1196" s="473"/>
      <c r="L1196" s="478">
        <v>3</v>
      </c>
      <c r="M1196" s="478">
        <v>2</v>
      </c>
      <c r="N1196" s="478">
        <v>4</v>
      </c>
      <c r="O1196" s="516"/>
      <c r="P1196" s="516">
        <v>324</v>
      </c>
      <c r="Q1196" s="525" t="s">
        <v>47</v>
      </c>
      <c r="R1196" s="500"/>
      <c r="S1196" s="500">
        <f>S1190+S1192+S1193+S1191+S1194+S1195</f>
        <v>1958400</v>
      </c>
      <c r="T1196" s="500">
        <f t="shared" ref="T1196:Y1196" si="412">T1190+T1192+T1193+T1191+T1194+T1195</f>
        <v>1054183</v>
      </c>
      <c r="U1196" s="1066">
        <f t="shared" si="412"/>
        <v>1900060</v>
      </c>
      <c r="V1196" s="500">
        <f t="shared" si="412"/>
        <v>2061060</v>
      </c>
      <c r="W1196" s="1066">
        <f t="shared" si="412"/>
        <v>1772060</v>
      </c>
      <c r="X1196" s="500">
        <f t="shared" si="412"/>
        <v>1995530</v>
      </c>
      <c r="Y1196" s="500">
        <f t="shared" si="412"/>
        <v>1995530</v>
      </c>
    </row>
    <row r="1197" spans="2:25" ht="15" hidden="1" customHeight="1" x14ac:dyDescent="0.25">
      <c r="B1197" s="515"/>
      <c r="C1197" s="515"/>
      <c r="D1197" s="507"/>
      <c r="E1197" s="508"/>
      <c r="F1197" s="508"/>
      <c r="G1197" s="508"/>
      <c r="H1197" s="508"/>
      <c r="I1197" s="486"/>
      <c r="J1197" s="473" t="s">
        <v>98</v>
      </c>
      <c r="K1197" s="473"/>
      <c r="L1197" s="478">
        <v>3</v>
      </c>
      <c r="M1197" s="478">
        <v>2</v>
      </c>
      <c r="N1197" s="478"/>
      <c r="O1197" s="516"/>
      <c r="P1197" s="516"/>
      <c r="Q1197" s="525"/>
      <c r="R1197" s="500"/>
      <c r="S1197" s="500">
        <f>S1190+S1191</f>
        <v>105000</v>
      </c>
      <c r="T1197" s="500">
        <f t="shared" ref="T1197:Y1197" si="413">T1190+T1191</f>
        <v>5054</v>
      </c>
      <c r="U1197" s="1066">
        <f t="shared" si="413"/>
        <v>105000</v>
      </c>
      <c r="V1197" s="500">
        <f t="shared" si="413"/>
        <v>770000</v>
      </c>
      <c r="W1197" s="1066">
        <f t="shared" si="413"/>
        <v>105000</v>
      </c>
      <c r="X1197" s="500">
        <f t="shared" si="413"/>
        <v>790000</v>
      </c>
      <c r="Y1197" s="500">
        <f t="shared" si="413"/>
        <v>790000</v>
      </c>
    </row>
    <row r="1198" spans="2:25" ht="21" hidden="1" customHeight="1" x14ac:dyDescent="0.25">
      <c r="B1198" s="506" t="s">
        <v>105</v>
      </c>
      <c r="C1198" s="506" t="s">
        <v>5</v>
      </c>
      <c r="D1198" s="507"/>
      <c r="E1198" s="508"/>
      <c r="F1198" s="508"/>
      <c r="G1198" s="508"/>
      <c r="H1198" s="508"/>
      <c r="I1198" s="486"/>
      <c r="J1198" s="509"/>
      <c r="K1198" s="509"/>
      <c r="L1198" s="501">
        <v>3</v>
      </c>
      <c r="M1198" s="501">
        <v>2</v>
      </c>
      <c r="N1198" s="501">
        <v>9</v>
      </c>
      <c r="O1198" s="509"/>
      <c r="P1198" s="509">
        <v>329</v>
      </c>
      <c r="Q1198" s="526" t="s">
        <v>84</v>
      </c>
      <c r="R1198" s="504">
        <v>11</v>
      </c>
      <c r="S1198" s="702">
        <f>S80+S95+S96+S167+S82+S169+S245+S168+S265+S81</f>
        <v>295000</v>
      </c>
      <c r="T1198" s="702">
        <f t="shared" ref="T1198:Y1198" si="414">T80+T95+T96+T167+T82+T169+T245+T168+T265+T81</f>
        <v>102566</v>
      </c>
      <c r="U1198" s="1064">
        <f t="shared" si="414"/>
        <v>295000</v>
      </c>
      <c r="V1198" s="702">
        <f t="shared" si="414"/>
        <v>295000</v>
      </c>
      <c r="W1198" s="1064">
        <f t="shared" si="414"/>
        <v>295000</v>
      </c>
      <c r="X1198" s="702">
        <f t="shared" si="414"/>
        <v>295000</v>
      </c>
      <c r="Y1198" s="702">
        <f t="shared" si="414"/>
        <v>295000</v>
      </c>
    </row>
    <row r="1199" spans="2:25" ht="21" hidden="1" customHeight="1" x14ac:dyDescent="0.25">
      <c r="B1199" s="506" t="s">
        <v>105</v>
      </c>
      <c r="C1199" s="506" t="s">
        <v>5</v>
      </c>
      <c r="D1199" s="507"/>
      <c r="E1199" s="508"/>
      <c r="F1199" s="508"/>
      <c r="G1199" s="508"/>
      <c r="H1199" s="508"/>
      <c r="I1199" s="486"/>
      <c r="J1199" s="509"/>
      <c r="K1199" s="509"/>
      <c r="L1199" s="501">
        <v>3</v>
      </c>
      <c r="M1199" s="501">
        <v>2</v>
      </c>
      <c r="N1199" s="501">
        <v>9</v>
      </c>
      <c r="O1199" s="509"/>
      <c r="P1199" s="509">
        <v>329</v>
      </c>
      <c r="Q1199" s="526" t="s">
        <v>84</v>
      </c>
      <c r="R1199" s="484">
        <v>12</v>
      </c>
      <c r="S1199" s="702">
        <f>S258+S177+S340+S341+S391</f>
        <v>329000</v>
      </c>
      <c r="T1199" s="702">
        <f t="shared" ref="T1199:Y1199" si="415">T258+T177+T340+T341+T391</f>
        <v>290535</v>
      </c>
      <c r="U1199" s="1064">
        <f t="shared" si="415"/>
        <v>339000</v>
      </c>
      <c r="V1199" s="702">
        <f t="shared" si="415"/>
        <v>336000</v>
      </c>
      <c r="W1199" s="1064">
        <f t="shared" si="415"/>
        <v>339000</v>
      </c>
      <c r="X1199" s="702">
        <f t="shared" si="415"/>
        <v>334500</v>
      </c>
      <c r="Y1199" s="702">
        <f t="shared" si="415"/>
        <v>339000</v>
      </c>
    </row>
    <row r="1200" spans="2:25" ht="21" hidden="1" customHeight="1" x14ac:dyDescent="0.25">
      <c r="B1200" s="506" t="s">
        <v>105</v>
      </c>
      <c r="C1200" s="506" t="s">
        <v>5</v>
      </c>
      <c r="D1200" s="507"/>
      <c r="E1200" s="508"/>
      <c r="F1200" s="508"/>
      <c r="G1200" s="508"/>
      <c r="H1200" s="508"/>
      <c r="I1200" s="486"/>
      <c r="J1200" s="509"/>
      <c r="K1200" s="509"/>
      <c r="L1200" s="501">
        <v>3</v>
      </c>
      <c r="M1200" s="501">
        <v>2</v>
      </c>
      <c r="N1200" s="501">
        <v>9</v>
      </c>
      <c r="O1200" s="509"/>
      <c r="P1200" s="509">
        <v>329</v>
      </c>
      <c r="Q1200" s="526" t="s">
        <v>84</v>
      </c>
      <c r="R1200" s="482">
        <v>43</v>
      </c>
      <c r="S1200" s="702">
        <f>S149+S234+S216+S217+S218+S318+S103+S104+S255+S173+S191+S278+S385</f>
        <v>1495000</v>
      </c>
      <c r="T1200" s="702">
        <f t="shared" ref="T1200:Y1200" si="416">T149+T234+T216+T217+T218+T318+T103+T104+T255+T173+T191+T278+T385</f>
        <v>658691</v>
      </c>
      <c r="U1200" s="1064">
        <f t="shared" si="416"/>
        <v>1495000</v>
      </c>
      <c r="V1200" s="702">
        <f t="shared" si="416"/>
        <v>1605000</v>
      </c>
      <c r="W1200" s="1064">
        <f t="shared" si="416"/>
        <v>1495000</v>
      </c>
      <c r="X1200" s="702">
        <f t="shared" si="416"/>
        <v>1605000</v>
      </c>
      <c r="Y1200" s="702">
        <f t="shared" si="416"/>
        <v>1605000</v>
      </c>
    </row>
    <row r="1201" spans="2:25" ht="21" hidden="1" customHeight="1" x14ac:dyDescent="0.25">
      <c r="B1201" s="506" t="s">
        <v>105</v>
      </c>
      <c r="C1201" s="506" t="s">
        <v>5</v>
      </c>
      <c r="D1201" s="507"/>
      <c r="E1201" s="508"/>
      <c r="F1201" s="508"/>
      <c r="G1201" s="508"/>
      <c r="H1201" s="508"/>
      <c r="I1201" s="486"/>
      <c r="J1201" s="509"/>
      <c r="K1201" s="509"/>
      <c r="L1201" s="501">
        <v>3</v>
      </c>
      <c r="M1201" s="501">
        <v>2</v>
      </c>
      <c r="N1201" s="501">
        <v>9</v>
      </c>
      <c r="O1201" s="509"/>
      <c r="P1201" s="509">
        <v>329</v>
      </c>
      <c r="Q1201" s="526" t="s">
        <v>84</v>
      </c>
      <c r="R1201" s="481">
        <v>52</v>
      </c>
      <c r="S1201" s="702">
        <f>S299+S305</f>
        <v>25000</v>
      </c>
      <c r="T1201" s="702">
        <f t="shared" ref="T1201:Y1201" si="417">T299+T305</f>
        <v>0</v>
      </c>
      <c r="U1201" s="1064">
        <f t="shared" si="417"/>
        <v>20000</v>
      </c>
      <c r="V1201" s="702">
        <f t="shared" si="417"/>
        <v>20000</v>
      </c>
      <c r="W1201" s="1064">
        <f t="shared" si="417"/>
        <v>0</v>
      </c>
      <c r="X1201" s="702">
        <f t="shared" si="417"/>
        <v>20000</v>
      </c>
      <c r="Y1201" s="702">
        <f t="shared" si="417"/>
        <v>20000</v>
      </c>
    </row>
    <row r="1202" spans="2:25" ht="21" hidden="1" customHeight="1" x14ac:dyDescent="0.25">
      <c r="B1202" s="506" t="s">
        <v>105</v>
      </c>
      <c r="C1202" s="506" t="s">
        <v>5</v>
      </c>
      <c r="D1202" s="507"/>
      <c r="E1202" s="508"/>
      <c r="F1202" s="508"/>
      <c r="G1202" s="508"/>
      <c r="H1202" s="508"/>
      <c r="I1202" s="486"/>
      <c r="J1202" s="509"/>
      <c r="K1202" s="509"/>
      <c r="L1202" s="501">
        <v>3</v>
      </c>
      <c r="M1202" s="501">
        <v>2</v>
      </c>
      <c r="N1202" s="501">
        <v>9</v>
      </c>
      <c r="O1202" s="509"/>
      <c r="P1202" s="509">
        <v>329</v>
      </c>
      <c r="Q1202" s="526" t="s">
        <v>84</v>
      </c>
      <c r="R1202" s="885">
        <v>563</v>
      </c>
      <c r="S1202" s="702">
        <f>S366+S367+S397</f>
        <v>178000</v>
      </c>
      <c r="T1202" s="702">
        <f t="shared" ref="T1202:Y1202" si="418">T366+T367+T397</f>
        <v>85337</v>
      </c>
      <c r="U1202" s="1064">
        <f t="shared" si="418"/>
        <v>229500</v>
      </c>
      <c r="V1202" s="702">
        <f t="shared" si="418"/>
        <v>212500</v>
      </c>
      <c r="W1202" s="1064">
        <f t="shared" si="418"/>
        <v>229500</v>
      </c>
      <c r="X1202" s="702">
        <f t="shared" si="418"/>
        <v>192100</v>
      </c>
      <c r="Y1202" s="702">
        <f t="shared" si="418"/>
        <v>229500</v>
      </c>
    </row>
    <row r="1203" spans="2:25" ht="21" hidden="1" customHeight="1" x14ac:dyDescent="0.25">
      <c r="B1203" s="718" t="s">
        <v>105</v>
      </c>
      <c r="C1203" s="718" t="s">
        <v>275</v>
      </c>
      <c r="D1203" s="507"/>
      <c r="E1203" s="508"/>
      <c r="F1203" s="508"/>
      <c r="G1203" s="508"/>
      <c r="H1203" s="508"/>
      <c r="I1203" s="486"/>
      <c r="J1203" s="719"/>
      <c r="K1203" s="719"/>
      <c r="L1203" s="720">
        <v>3</v>
      </c>
      <c r="M1203" s="720">
        <v>2</v>
      </c>
      <c r="N1203" s="720">
        <v>9</v>
      </c>
      <c r="O1203" s="719"/>
      <c r="P1203" s="719">
        <v>329</v>
      </c>
      <c r="Q1203" s="723" t="s">
        <v>84</v>
      </c>
      <c r="R1203" s="486">
        <v>11</v>
      </c>
      <c r="S1203" s="702">
        <f>S439+S440+S442+S455+S470+S441</f>
        <v>330000</v>
      </c>
      <c r="T1203" s="702">
        <f t="shared" ref="T1203:Y1203" si="419">T439+T440+T442+T455+T470+T441</f>
        <v>23757</v>
      </c>
      <c r="U1203" s="1064">
        <f t="shared" si="419"/>
        <v>390000</v>
      </c>
      <c r="V1203" s="702">
        <f t="shared" si="419"/>
        <v>298000</v>
      </c>
      <c r="W1203" s="1064">
        <f t="shared" si="419"/>
        <v>410000</v>
      </c>
      <c r="X1203" s="702">
        <f t="shared" si="419"/>
        <v>410000</v>
      </c>
      <c r="Y1203" s="702">
        <f t="shared" si="419"/>
        <v>410000</v>
      </c>
    </row>
    <row r="1204" spans="2:25" ht="21" hidden="1" customHeight="1" x14ac:dyDescent="0.25">
      <c r="B1204" s="718" t="s">
        <v>105</v>
      </c>
      <c r="C1204" s="718" t="s">
        <v>275</v>
      </c>
      <c r="D1204" s="507"/>
      <c r="E1204" s="508"/>
      <c r="F1204" s="508"/>
      <c r="G1204" s="508"/>
      <c r="H1204" s="508"/>
      <c r="I1204" s="486"/>
      <c r="J1204" s="719"/>
      <c r="K1204" s="719"/>
      <c r="L1204" s="720">
        <v>3</v>
      </c>
      <c r="M1204" s="720">
        <v>2</v>
      </c>
      <c r="N1204" s="720">
        <v>9</v>
      </c>
      <c r="O1204" s="719"/>
      <c r="P1204" s="719">
        <v>329</v>
      </c>
      <c r="Q1204" s="723" t="s">
        <v>84</v>
      </c>
      <c r="R1204" s="482">
        <v>43</v>
      </c>
      <c r="S1204" s="702">
        <f>S482</f>
        <v>30000</v>
      </c>
      <c r="T1204" s="702">
        <f t="shared" ref="T1204:Y1204" si="420">T482</f>
        <v>0</v>
      </c>
      <c r="U1204" s="1064">
        <f t="shared" si="420"/>
        <v>30000</v>
      </c>
      <c r="V1204" s="702">
        <f t="shared" si="420"/>
        <v>15000</v>
      </c>
      <c r="W1204" s="1064">
        <f t="shared" si="420"/>
        <v>30000</v>
      </c>
      <c r="X1204" s="702">
        <f t="shared" si="420"/>
        <v>15000</v>
      </c>
      <c r="Y1204" s="702">
        <f t="shared" si="420"/>
        <v>15000</v>
      </c>
    </row>
    <row r="1205" spans="2:25" ht="21" hidden="1" customHeight="1" x14ac:dyDescent="0.25">
      <c r="B1205" s="785" t="s">
        <v>105</v>
      </c>
      <c r="C1205" s="785" t="s">
        <v>289</v>
      </c>
      <c r="D1205" s="507"/>
      <c r="E1205" s="508"/>
      <c r="F1205" s="508"/>
      <c r="G1205" s="508"/>
      <c r="H1205" s="508"/>
      <c r="I1205" s="486"/>
      <c r="J1205" s="786"/>
      <c r="K1205" s="786"/>
      <c r="L1205" s="787">
        <v>3</v>
      </c>
      <c r="M1205" s="787">
        <v>2</v>
      </c>
      <c r="N1205" s="787">
        <v>9</v>
      </c>
      <c r="O1205" s="786"/>
      <c r="P1205" s="786">
        <v>329</v>
      </c>
      <c r="Q1205" s="791" t="s">
        <v>84</v>
      </c>
      <c r="R1205" s="482">
        <v>43</v>
      </c>
      <c r="S1205" s="702">
        <f>S535+S537+S540+S539+S536+S538</f>
        <v>203500</v>
      </c>
      <c r="T1205" s="702">
        <f t="shared" ref="T1205:Y1205" si="421">T535+T537+T540+T539+T536+T538</f>
        <v>68777</v>
      </c>
      <c r="U1205" s="1064">
        <f t="shared" si="421"/>
        <v>180350</v>
      </c>
      <c r="V1205" s="702">
        <f t="shared" si="421"/>
        <v>180350</v>
      </c>
      <c r="W1205" s="1064">
        <f t="shared" si="421"/>
        <v>180350</v>
      </c>
      <c r="X1205" s="702">
        <f t="shared" si="421"/>
        <v>97850</v>
      </c>
      <c r="Y1205" s="702">
        <f t="shared" si="421"/>
        <v>97850</v>
      </c>
    </row>
    <row r="1206" spans="2:25" ht="21" hidden="1" customHeight="1" x14ac:dyDescent="0.25">
      <c r="B1206" s="511" t="s">
        <v>105</v>
      </c>
      <c r="C1206" s="511" t="s">
        <v>116</v>
      </c>
      <c r="D1206" s="507"/>
      <c r="E1206" s="508"/>
      <c r="F1206" s="508"/>
      <c r="G1206" s="508"/>
      <c r="H1206" s="508"/>
      <c r="I1206" s="486"/>
      <c r="J1206" s="512"/>
      <c r="K1206" s="512"/>
      <c r="L1206" s="491">
        <v>3</v>
      </c>
      <c r="M1206" s="491">
        <v>2</v>
      </c>
      <c r="N1206" s="491">
        <v>9</v>
      </c>
      <c r="O1206" s="512"/>
      <c r="P1206" s="512">
        <v>329</v>
      </c>
      <c r="Q1206" s="527" t="s">
        <v>84</v>
      </c>
      <c r="R1206" s="486">
        <v>11</v>
      </c>
      <c r="S1206" s="702">
        <f>S590+S592+S614+S629+S648+S660+S591</f>
        <v>218000</v>
      </c>
      <c r="T1206" s="702">
        <f t="shared" ref="T1206:Y1206" si="422">T590+T592+T614+T629+T648+T660+T591</f>
        <v>76075</v>
      </c>
      <c r="U1206" s="1064">
        <f t="shared" si="422"/>
        <v>218000</v>
      </c>
      <c r="V1206" s="702">
        <f t="shared" si="422"/>
        <v>198000</v>
      </c>
      <c r="W1206" s="1064">
        <f t="shared" si="422"/>
        <v>218000</v>
      </c>
      <c r="X1206" s="702">
        <f t="shared" si="422"/>
        <v>188000</v>
      </c>
      <c r="Y1206" s="702">
        <f t="shared" si="422"/>
        <v>190000</v>
      </c>
    </row>
    <row r="1207" spans="2:25" ht="21" hidden="1" customHeight="1" x14ac:dyDescent="0.25">
      <c r="B1207" s="513" t="s">
        <v>105</v>
      </c>
      <c r="C1207" s="513" t="s">
        <v>150</v>
      </c>
      <c r="D1207" s="507"/>
      <c r="E1207" s="508"/>
      <c r="F1207" s="508"/>
      <c r="G1207" s="508"/>
      <c r="H1207" s="508"/>
      <c r="I1207" s="486"/>
      <c r="J1207" s="514"/>
      <c r="K1207" s="514"/>
      <c r="L1207" s="503">
        <v>3</v>
      </c>
      <c r="M1207" s="503">
        <v>2</v>
      </c>
      <c r="N1207" s="503">
        <v>9</v>
      </c>
      <c r="O1207" s="514"/>
      <c r="P1207" s="528">
        <v>329</v>
      </c>
      <c r="Q1207" s="529" t="s">
        <v>84</v>
      </c>
      <c r="R1207" s="486">
        <v>11</v>
      </c>
      <c r="S1207" s="702">
        <f>S743+S744+S745+S746+S747+S748+S766+S787+S792+S795+S800+S835+S843+S844+S852+S853+S854</f>
        <v>610000</v>
      </c>
      <c r="T1207" s="702">
        <f t="shared" ref="T1207:Y1207" si="423">T743+T744+T745+T746+T747+T748+T766+T787+T792+T795+T800+T835+T843+T844+T852+T853+T854</f>
        <v>394201</v>
      </c>
      <c r="U1207" s="1064">
        <f t="shared" si="423"/>
        <v>610000</v>
      </c>
      <c r="V1207" s="702">
        <f t="shared" si="423"/>
        <v>625000</v>
      </c>
      <c r="W1207" s="1064">
        <f t="shared" si="423"/>
        <v>610000</v>
      </c>
      <c r="X1207" s="702">
        <f t="shared" si="423"/>
        <v>625000</v>
      </c>
      <c r="Y1207" s="702">
        <f t="shared" si="423"/>
        <v>562000</v>
      </c>
    </row>
    <row r="1208" spans="2:25" ht="21" hidden="1" customHeight="1" x14ac:dyDescent="0.25">
      <c r="B1208" s="513" t="s">
        <v>105</v>
      </c>
      <c r="C1208" s="513" t="s">
        <v>150</v>
      </c>
      <c r="D1208" s="507"/>
      <c r="E1208" s="508"/>
      <c r="F1208" s="508"/>
      <c r="G1208" s="508"/>
      <c r="H1208" s="508"/>
      <c r="I1208" s="486"/>
      <c r="J1208" s="514"/>
      <c r="K1208" s="514"/>
      <c r="L1208" s="503">
        <v>3</v>
      </c>
      <c r="M1208" s="503">
        <v>2</v>
      </c>
      <c r="N1208" s="503">
        <v>9</v>
      </c>
      <c r="O1208" s="514"/>
      <c r="P1208" s="528">
        <v>329</v>
      </c>
      <c r="Q1208" s="529" t="s">
        <v>84</v>
      </c>
      <c r="R1208" s="484">
        <v>12</v>
      </c>
      <c r="S1208" s="702">
        <f>S878</f>
        <v>0</v>
      </c>
      <c r="T1208" s="702">
        <f t="shared" ref="T1208:Y1208" si="424">T878</f>
        <v>0</v>
      </c>
      <c r="U1208" s="1064">
        <f t="shared" si="424"/>
        <v>0</v>
      </c>
      <c r="V1208" s="702">
        <f t="shared" si="424"/>
        <v>0</v>
      </c>
      <c r="W1208" s="1064">
        <f t="shared" si="424"/>
        <v>0</v>
      </c>
      <c r="X1208" s="702">
        <f t="shared" si="424"/>
        <v>0</v>
      </c>
      <c r="Y1208" s="702">
        <f t="shared" si="424"/>
        <v>0</v>
      </c>
    </row>
    <row r="1209" spans="2:25" ht="21" hidden="1" customHeight="1" x14ac:dyDescent="0.25">
      <c r="B1209" s="513" t="s">
        <v>105</v>
      </c>
      <c r="C1209" s="513" t="s">
        <v>150</v>
      </c>
      <c r="D1209" s="507"/>
      <c r="E1209" s="508"/>
      <c r="F1209" s="508"/>
      <c r="G1209" s="508"/>
      <c r="H1209" s="508"/>
      <c r="I1209" s="486"/>
      <c r="J1209" s="514"/>
      <c r="K1209" s="514"/>
      <c r="L1209" s="503">
        <v>3</v>
      </c>
      <c r="M1209" s="503">
        <v>2</v>
      </c>
      <c r="N1209" s="503">
        <v>9</v>
      </c>
      <c r="O1209" s="514"/>
      <c r="P1209" s="514">
        <v>329</v>
      </c>
      <c r="Q1209" s="529" t="s">
        <v>84</v>
      </c>
      <c r="R1209" s="802">
        <v>13</v>
      </c>
      <c r="S1209" s="702">
        <f>S893+S894</f>
        <v>10000</v>
      </c>
      <c r="T1209" s="702">
        <f t="shared" ref="T1209:Y1209" si="425">T893+T894</f>
        <v>0</v>
      </c>
      <c r="U1209" s="1064">
        <f t="shared" si="425"/>
        <v>0</v>
      </c>
      <c r="V1209" s="702">
        <f t="shared" si="425"/>
        <v>5000</v>
      </c>
      <c r="W1209" s="1064">
        <f t="shared" si="425"/>
        <v>0</v>
      </c>
      <c r="X1209" s="702">
        <f t="shared" si="425"/>
        <v>0</v>
      </c>
      <c r="Y1209" s="702">
        <f t="shared" si="425"/>
        <v>0</v>
      </c>
    </row>
    <row r="1210" spans="2:25" ht="21" hidden="1" customHeight="1" x14ac:dyDescent="0.25">
      <c r="B1210" s="513" t="s">
        <v>105</v>
      </c>
      <c r="C1210" s="513" t="s">
        <v>150</v>
      </c>
      <c r="D1210" s="507"/>
      <c r="E1210" s="508"/>
      <c r="F1210" s="508"/>
      <c r="G1210" s="508"/>
      <c r="H1210" s="508"/>
      <c r="I1210" s="486"/>
      <c r="J1210" s="514"/>
      <c r="K1210" s="514"/>
      <c r="L1210" s="503">
        <v>3</v>
      </c>
      <c r="M1210" s="503">
        <v>2</v>
      </c>
      <c r="N1210" s="503">
        <v>9</v>
      </c>
      <c r="O1210" s="514"/>
      <c r="P1210" s="514">
        <v>329</v>
      </c>
      <c r="Q1210" s="529" t="s">
        <v>84</v>
      </c>
      <c r="R1210" s="481">
        <v>52</v>
      </c>
      <c r="S1210" s="702">
        <f>S759+S771</f>
        <v>0</v>
      </c>
      <c r="T1210" s="702">
        <f t="shared" ref="T1210:Y1210" si="426">T759+T771</f>
        <v>0</v>
      </c>
      <c r="U1210" s="1064">
        <f t="shared" si="426"/>
        <v>0</v>
      </c>
      <c r="V1210" s="702">
        <f t="shared" si="426"/>
        <v>0</v>
      </c>
      <c r="W1210" s="1064">
        <f t="shared" si="426"/>
        <v>0</v>
      </c>
      <c r="X1210" s="702">
        <f t="shared" si="426"/>
        <v>0</v>
      </c>
      <c r="Y1210" s="702">
        <f t="shared" si="426"/>
        <v>0</v>
      </c>
    </row>
    <row r="1211" spans="2:25" ht="21" hidden="1" customHeight="1" x14ac:dyDescent="0.25">
      <c r="B1211" s="513" t="s">
        <v>105</v>
      </c>
      <c r="C1211" s="513" t="s">
        <v>150</v>
      </c>
      <c r="D1211" s="507"/>
      <c r="E1211" s="508"/>
      <c r="F1211" s="508"/>
      <c r="G1211" s="508"/>
      <c r="H1211" s="508"/>
      <c r="I1211" s="486"/>
      <c r="J1211" s="514"/>
      <c r="K1211" s="514"/>
      <c r="L1211" s="503">
        <v>3</v>
      </c>
      <c r="M1211" s="503">
        <v>2</v>
      </c>
      <c r="N1211" s="503">
        <v>9</v>
      </c>
      <c r="O1211" s="514"/>
      <c r="P1211" s="514">
        <v>329</v>
      </c>
      <c r="Q1211" s="529" t="s">
        <v>84</v>
      </c>
      <c r="R1211" s="485">
        <v>61</v>
      </c>
      <c r="S1211" s="702">
        <f>S774</f>
        <v>0</v>
      </c>
      <c r="T1211" s="702">
        <f t="shared" ref="T1211:Y1211" si="427">T774</f>
        <v>0</v>
      </c>
      <c r="U1211" s="1064">
        <f t="shared" si="427"/>
        <v>0</v>
      </c>
      <c r="V1211" s="702">
        <f t="shared" si="427"/>
        <v>0</v>
      </c>
      <c r="W1211" s="1064">
        <f t="shared" si="427"/>
        <v>0</v>
      </c>
      <c r="X1211" s="702">
        <f t="shared" si="427"/>
        <v>0</v>
      </c>
      <c r="Y1211" s="702">
        <f t="shared" si="427"/>
        <v>0</v>
      </c>
    </row>
    <row r="1212" spans="2:25" ht="21" hidden="1" customHeight="1" x14ac:dyDescent="0.25">
      <c r="B1212" s="513" t="s">
        <v>105</v>
      </c>
      <c r="C1212" s="513" t="s">
        <v>150</v>
      </c>
      <c r="D1212" s="507"/>
      <c r="E1212" s="508"/>
      <c r="F1212" s="508"/>
      <c r="G1212" s="508"/>
      <c r="H1212" s="508"/>
      <c r="I1212" s="486"/>
      <c r="J1212" s="514"/>
      <c r="K1212" s="514"/>
      <c r="L1212" s="503">
        <v>3</v>
      </c>
      <c r="M1212" s="503">
        <v>2</v>
      </c>
      <c r="N1212" s="503">
        <v>9</v>
      </c>
      <c r="O1212" s="514"/>
      <c r="P1212" s="514">
        <v>329</v>
      </c>
      <c r="Q1212" s="529" t="s">
        <v>84</v>
      </c>
      <c r="R1212" s="483">
        <v>83</v>
      </c>
      <c r="S1212" s="702">
        <f>S910+S911</f>
        <v>40000</v>
      </c>
      <c r="T1212" s="702">
        <f t="shared" ref="T1212:Y1212" si="428">T910+T911</f>
        <v>0</v>
      </c>
      <c r="U1212" s="1064">
        <f t="shared" si="428"/>
        <v>0</v>
      </c>
      <c r="V1212" s="702">
        <f t="shared" si="428"/>
        <v>20000</v>
      </c>
      <c r="W1212" s="1064">
        <f t="shared" si="428"/>
        <v>0</v>
      </c>
      <c r="X1212" s="702">
        <f t="shared" si="428"/>
        <v>0</v>
      </c>
      <c r="Y1212" s="702">
        <f t="shared" si="428"/>
        <v>0</v>
      </c>
    </row>
    <row r="1213" spans="2:25" ht="21" hidden="1" customHeight="1" x14ac:dyDescent="0.25">
      <c r="B1213" s="876" t="s">
        <v>105</v>
      </c>
      <c r="C1213" s="876" t="s">
        <v>309</v>
      </c>
      <c r="D1213" s="507"/>
      <c r="E1213" s="508"/>
      <c r="F1213" s="508"/>
      <c r="G1213" s="508"/>
      <c r="H1213" s="508"/>
      <c r="I1213" s="486"/>
      <c r="J1213" s="876"/>
      <c r="K1213" s="876"/>
      <c r="L1213" s="876">
        <v>3</v>
      </c>
      <c r="M1213" s="876">
        <v>2</v>
      </c>
      <c r="N1213" s="876">
        <v>9</v>
      </c>
      <c r="O1213" s="876"/>
      <c r="P1213" s="876">
        <v>329</v>
      </c>
      <c r="Q1213" s="878" t="s">
        <v>84</v>
      </c>
      <c r="R1213" s="486">
        <v>11</v>
      </c>
      <c r="S1213" s="702">
        <f>S988+S989</f>
        <v>10000</v>
      </c>
      <c r="T1213" s="702">
        <f t="shared" ref="T1213:Y1213" si="429">T988+T989</f>
        <v>10000</v>
      </c>
      <c r="U1213" s="1064">
        <f t="shared" si="429"/>
        <v>10000</v>
      </c>
      <c r="V1213" s="702">
        <f t="shared" si="429"/>
        <v>10000</v>
      </c>
      <c r="W1213" s="1064">
        <f t="shared" si="429"/>
        <v>10000</v>
      </c>
      <c r="X1213" s="702">
        <f t="shared" si="429"/>
        <v>10000</v>
      </c>
      <c r="Y1213" s="702">
        <f t="shared" si="429"/>
        <v>10000</v>
      </c>
    </row>
    <row r="1214" spans="2:25" ht="21" hidden="1" customHeight="1" x14ac:dyDescent="0.25">
      <c r="B1214" s="876" t="s">
        <v>105</v>
      </c>
      <c r="C1214" s="876" t="s">
        <v>309</v>
      </c>
      <c r="D1214" s="507"/>
      <c r="E1214" s="508"/>
      <c r="F1214" s="508"/>
      <c r="G1214" s="508"/>
      <c r="H1214" s="508"/>
      <c r="I1214" s="486"/>
      <c r="J1214" s="876"/>
      <c r="K1214" s="876"/>
      <c r="L1214" s="876">
        <v>3</v>
      </c>
      <c r="M1214" s="876">
        <v>2</v>
      </c>
      <c r="N1214" s="876">
        <v>9</v>
      </c>
      <c r="O1214" s="876"/>
      <c r="P1214" s="876">
        <v>329</v>
      </c>
      <c r="Q1214" s="878" t="s">
        <v>84</v>
      </c>
      <c r="R1214" s="481">
        <v>52</v>
      </c>
      <c r="S1214" s="702">
        <f>S1011+S1012</f>
        <v>10000</v>
      </c>
      <c r="T1214" s="702">
        <f t="shared" ref="T1214:Y1214" si="430">T1011+T1012</f>
        <v>0</v>
      </c>
      <c r="U1214" s="1064">
        <f t="shared" si="430"/>
        <v>10000</v>
      </c>
      <c r="V1214" s="702">
        <f t="shared" si="430"/>
        <v>10000</v>
      </c>
      <c r="W1214" s="1064">
        <f t="shared" si="430"/>
        <v>10000</v>
      </c>
      <c r="X1214" s="702">
        <f t="shared" si="430"/>
        <v>10000</v>
      </c>
      <c r="Y1214" s="702">
        <f t="shared" si="430"/>
        <v>10000</v>
      </c>
    </row>
    <row r="1215" spans="2:25" ht="15" hidden="1" customHeight="1" x14ac:dyDescent="0.25">
      <c r="B1215" s="515" t="s">
        <v>105</v>
      </c>
      <c r="C1215" s="515"/>
      <c r="D1215" s="507"/>
      <c r="E1215" s="508"/>
      <c r="F1215" s="508"/>
      <c r="G1215" s="508"/>
      <c r="H1215" s="508"/>
      <c r="I1215" s="486"/>
      <c r="J1215" s="473" t="s">
        <v>201</v>
      </c>
      <c r="K1215" s="473"/>
      <c r="L1215" s="474">
        <v>3</v>
      </c>
      <c r="M1215" s="474">
        <v>2</v>
      </c>
      <c r="N1215" s="474">
        <v>9</v>
      </c>
      <c r="O1215" s="473"/>
      <c r="P1215" s="473">
        <v>329</v>
      </c>
      <c r="Q1215" s="530" t="s">
        <v>84</v>
      </c>
      <c r="R1215" s="480">
        <v>11</v>
      </c>
      <c r="S1215" s="476">
        <f>S1198+S1206+S1207+S1203+S1213</f>
        <v>1463000</v>
      </c>
      <c r="T1215" s="476">
        <f t="shared" ref="T1215:Y1215" si="431">T1198+T1206+T1207+T1203+T1213</f>
        <v>606599</v>
      </c>
      <c r="U1215" s="1065">
        <f t="shared" si="431"/>
        <v>1523000</v>
      </c>
      <c r="V1215" s="476">
        <f t="shared" si="431"/>
        <v>1426000</v>
      </c>
      <c r="W1215" s="1065">
        <f t="shared" si="431"/>
        <v>1543000</v>
      </c>
      <c r="X1215" s="476">
        <f t="shared" si="431"/>
        <v>1528000</v>
      </c>
      <c r="Y1215" s="476">
        <f t="shared" si="431"/>
        <v>1467000</v>
      </c>
    </row>
    <row r="1216" spans="2:25" ht="15" hidden="1" customHeight="1" x14ac:dyDescent="0.25">
      <c r="B1216" s="515" t="s">
        <v>105</v>
      </c>
      <c r="C1216" s="515"/>
      <c r="D1216" s="507"/>
      <c r="E1216" s="508"/>
      <c r="F1216" s="508"/>
      <c r="G1216" s="508"/>
      <c r="H1216" s="508"/>
      <c r="I1216" s="486"/>
      <c r="J1216" s="473" t="s">
        <v>201</v>
      </c>
      <c r="K1216" s="473"/>
      <c r="L1216" s="474">
        <v>3</v>
      </c>
      <c r="M1216" s="474">
        <v>2</v>
      </c>
      <c r="N1216" s="474">
        <v>9</v>
      </c>
      <c r="O1216" s="473"/>
      <c r="P1216" s="473">
        <v>329</v>
      </c>
      <c r="Q1216" s="530" t="s">
        <v>84</v>
      </c>
      <c r="R1216" s="484">
        <v>12</v>
      </c>
      <c r="S1216" s="476">
        <f>S1208+S1199</f>
        <v>329000</v>
      </c>
      <c r="T1216" s="476">
        <f t="shared" ref="T1216:Y1216" si="432">T1208+T1199</f>
        <v>290535</v>
      </c>
      <c r="U1216" s="1065">
        <f t="shared" si="432"/>
        <v>339000</v>
      </c>
      <c r="V1216" s="476">
        <f t="shared" si="432"/>
        <v>336000</v>
      </c>
      <c r="W1216" s="1065">
        <f t="shared" si="432"/>
        <v>339000</v>
      </c>
      <c r="X1216" s="476">
        <f t="shared" si="432"/>
        <v>334500</v>
      </c>
      <c r="Y1216" s="476">
        <f t="shared" si="432"/>
        <v>339000</v>
      </c>
    </row>
    <row r="1217" spans="2:25" ht="15" hidden="1" customHeight="1" x14ac:dyDescent="0.25">
      <c r="B1217" s="515" t="s">
        <v>105</v>
      </c>
      <c r="C1217" s="515"/>
      <c r="D1217" s="507"/>
      <c r="E1217" s="508"/>
      <c r="F1217" s="508"/>
      <c r="G1217" s="508"/>
      <c r="H1217" s="508"/>
      <c r="I1217" s="486"/>
      <c r="J1217" s="473" t="s">
        <v>201</v>
      </c>
      <c r="K1217" s="473"/>
      <c r="L1217" s="474">
        <v>3</v>
      </c>
      <c r="M1217" s="474">
        <v>2</v>
      </c>
      <c r="N1217" s="474">
        <v>9</v>
      </c>
      <c r="O1217" s="473"/>
      <c r="P1217" s="473">
        <v>329</v>
      </c>
      <c r="Q1217" s="530" t="s">
        <v>84</v>
      </c>
      <c r="R1217" s="802">
        <v>13</v>
      </c>
      <c r="S1217" s="476">
        <f>S1209</f>
        <v>10000</v>
      </c>
      <c r="T1217" s="476">
        <f t="shared" ref="T1217:Y1217" si="433">T1209</f>
        <v>0</v>
      </c>
      <c r="U1217" s="1065">
        <f t="shared" si="433"/>
        <v>0</v>
      </c>
      <c r="V1217" s="476">
        <f t="shared" si="433"/>
        <v>5000</v>
      </c>
      <c r="W1217" s="1065">
        <f t="shared" si="433"/>
        <v>0</v>
      </c>
      <c r="X1217" s="476">
        <f t="shared" si="433"/>
        <v>0</v>
      </c>
      <c r="Y1217" s="476">
        <f t="shared" si="433"/>
        <v>0</v>
      </c>
    </row>
    <row r="1218" spans="2:25" ht="15" hidden="1" customHeight="1" x14ac:dyDescent="0.25">
      <c r="B1218" s="515" t="s">
        <v>105</v>
      </c>
      <c r="C1218" s="515"/>
      <c r="D1218" s="507"/>
      <c r="E1218" s="508"/>
      <c r="F1218" s="508"/>
      <c r="G1218" s="508"/>
      <c r="H1218" s="508"/>
      <c r="I1218" s="486"/>
      <c r="J1218" s="473" t="s">
        <v>201</v>
      </c>
      <c r="K1218" s="473"/>
      <c r="L1218" s="474">
        <v>3</v>
      </c>
      <c r="M1218" s="474">
        <v>2</v>
      </c>
      <c r="N1218" s="474">
        <v>9</v>
      </c>
      <c r="O1218" s="473"/>
      <c r="P1218" s="473">
        <v>329</v>
      </c>
      <c r="Q1218" s="530" t="s">
        <v>84</v>
      </c>
      <c r="R1218" s="482">
        <v>43</v>
      </c>
      <c r="S1218" s="476">
        <f>S1200+S1205+S1204</f>
        <v>1728500</v>
      </c>
      <c r="T1218" s="476">
        <f t="shared" ref="T1218:Y1218" si="434">T1200+T1205+T1204</f>
        <v>727468</v>
      </c>
      <c r="U1218" s="1065">
        <f t="shared" si="434"/>
        <v>1705350</v>
      </c>
      <c r="V1218" s="476">
        <f t="shared" si="434"/>
        <v>1800350</v>
      </c>
      <c r="W1218" s="1065">
        <f t="shared" si="434"/>
        <v>1705350</v>
      </c>
      <c r="X1218" s="476">
        <f t="shared" si="434"/>
        <v>1717850</v>
      </c>
      <c r="Y1218" s="476">
        <f t="shared" si="434"/>
        <v>1717850</v>
      </c>
    </row>
    <row r="1219" spans="2:25" ht="15" hidden="1" customHeight="1" x14ac:dyDescent="0.25">
      <c r="B1219" s="515" t="s">
        <v>105</v>
      </c>
      <c r="C1219" s="515"/>
      <c r="D1219" s="507"/>
      <c r="E1219" s="508"/>
      <c r="F1219" s="508"/>
      <c r="G1219" s="508"/>
      <c r="H1219" s="508"/>
      <c r="I1219" s="486"/>
      <c r="J1219" s="473" t="s">
        <v>201</v>
      </c>
      <c r="K1219" s="473"/>
      <c r="L1219" s="474">
        <v>3</v>
      </c>
      <c r="M1219" s="474">
        <v>2</v>
      </c>
      <c r="N1219" s="474">
        <v>9</v>
      </c>
      <c r="O1219" s="473"/>
      <c r="P1219" s="473">
        <v>329</v>
      </c>
      <c r="Q1219" s="530" t="s">
        <v>84</v>
      </c>
      <c r="R1219" s="481">
        <v>52</v>
      </c>
      <c r="S1219" s="476">
        <f>S1210+S1201+S1214</f>
        <v>35000</v>
      </c>
      <c r="T1219" s="476">
        <f t="shared" ref="T1219:Y1219" si="435">T1210+T1201+T1214</f>
        <v>0</v>
      </c>
      <c r="U1219" s="1065">
        <f t="shared" si="435"/>
        <v>30000</v>
      </c>
      <c r="V1219" s="476">
        <f t="shared" si="435"/>
        <v>30000</v>
      </c>
      <c r="W1219" s="1065">
        <f t="shared" si="435"/>
        <v>10000</v>
      </c>
      <c r="X1219" s="476">
        <f t="shared" si="435"/>
        <v>30000</v>
      </c>
      <c r="Y1219" s="476">
        <f t="shared" si="435"/>
        <v>30000</v>
      </c>
    </row>
    <row r="1220" spans="2:25" ht="15" hidden="1" customHeight="1" x14ac:dyDescent="0.25">
      <c r="B1220" s="515" t="s">
        <v>105</v>
      </c>
      <c r="C1220" s="515"/>
      <c r="D1220" s="507"/>
      <c r="E1220" s="508"/>
      <c r="F1220" s="508"/>
      <c r="G1220" s="508"/>
      <c r="H1220" s="508"/>
      <c r="I1220" s="486"/>
      <c r="J1220" s="473" t="s">
        <v>201</v>
      </c>
      <c r="K1220" s="473"/>
      <c r="L1220" s="474">
        <v>3</v>
      </c>
      <c r="M1220" s="474">
        <v>2</v>
      </c>
      <c r="N1220" s="474">
        <v>9</v>
      </c>
      <c r="O1220" s="473"/>
      <c r="P1220" s="473">
        <v>329</v>
      </c>
      <c r="Q1220" s="530" t="s">
        <v>84</v>
      </c>
      <c r="R1220" s="485">
        <v>61</v>
      </c>
      <c r="S1220" s="476">
        <f>S1211</f>
        <v>0</v>
      </c>
      <c r="T1220" s="476">
        <f t="shared" ref="T1220:Y1220" si="436">T1211</f>
        <v>0</v>
      </c>
      <c r="U1220" s="1065">
        <f t="shared" si="436"/>
        <v>0</v>
      </c>
      <c r="V1220" s="476">
        <f t="shared" si="436"/>
        <v>0</v>
      </c>
      <c r="W1220" s="1065">
        <f t="shared" si="436"/>
        <v>0</v>
      </c>
      <c r="X1220" s="476">
        <f t="shared" si="436"/>
        <v>0</v>
      </c>
      <c r="Y1220" s="476">
        <f t="shared" si="436"/>
        <v>0</v>
      </c>
    </row>
    <row r="1221" spans="2:25" ht="15" hidden="1" customHeight="1" x14ac:dyDescent="0.25">
      <c r="B1221" s="515" t="s">
        <v>105</v>
      </c>
      <c r="C1221" s="515"/>
      <c r="D1221" s="507"/>
      <c r="E1221" s="508"/>
      <c r="F1221" s="508"/>
      <c r="G1221" s="508"/>
      <c r="H1221" s="508"/>
      <c r="I1221" s="486"/>
      <c r="J1221" s="473" t="s">
        <v>201</v>
      </c>
      <c r="K1221" s="473"/>
      <c r="L1221" s="474">
        <v>3</v>
      </c>
      <c r="M1221" s="474">
        <v>2</v>
      </c>
      <c r="N1221" s="474">
        <v>9</v>
      </c>
      <c r="O1221" s="473"/>
      <c r="P1221" s="473">
        <v>329</v>
      </c>
      <c r="Q1221" s="530" t="s">
        <v>84</v>
      </c>
      <c r="R1221" s="799">
        <v>563</v>
      </c>
      <c r="S1221" s="476">
        <f>S1202</f>
        <v>178000</v>
      </c>
      <c r="T1221" s="476">
        <f t="shared" ref="T1221:Y1221" si="437">T1202</f>
        <v>85337</v>
      </c>
      <c r="U1221" s="1065">
        <f t="shared" si="437"/>
        <v>229500</v>
      </c>
      <c r="V1221" s="476">
        <f t="shared" si="437"/>
        <v>212500</v>
      </c>
      <c r="W1221" s="1065">
        <f t="shared" si="437"/>
        <v>229500</v>
      </c>
      <c r="X1221" s="476">
        <f t="shared" si="437"/>
        <v>192100</v>
      </c>
      <c r="Y1221" s="476">
        <f t="shared" si="437"/>
        <v>229500</v>
      </c>
    </row>
    <row r="1222" spans="2:25" ht="15" hidden="1" customHeight="1" x14ac:dyDescent="0.25">
      <c r="B1222" s="515" t="s">
        <v>105</v>
      </c>
      <c r="C1222" s="515"/>
      <c r="D1222" s="507"/>
      <c r="E1222" s="508"/>
      <c r="F1222" s="508"/>
      <c r="G1222" s="508"/>
      <c r="H1222" s="508"/>
      <c r="I1222" s="486"/>
      <c r="J1222" s="473" t="s">
        <v>201</v>
      </c>
      <c r="K1222" s="473"/>
      <c r="L1222" s="474">
        <v>3</v>
      </c>
      <c r="M1222" s="474">
        <v>2</v>
      </c>
      <c r="N1222" s="474">
        <v>9</v>
      </c>
      <c r="O1222" s="473"/>
      <c r="P1222" s="473">
        <v>329</v>
      </c>
      <c r="Q1222" s="530" t="s">
        <v>84</v>
      </c>
      <c r="R1222" s="483">
        <v>83</v>
      </c>
      <c r="S1222" s="476">
        <f>S1212</f>
        <v>40000</v>
      </c>
      <c r="T1222" s="476">
        <f t="shared" ref="T1222:Y1222" si="438">T1212</f>
        <v>0</v>
      </c>
      <c r="U1222" s="1065">
        <f t="shared" si="438"/>
        <v>0</v>
      </c>
      <c r="V1222" s="476">
        <f t="shared" si="438"/>
        <v>20000</v>
      </c>
      <c r="W1222" s="1065">
        <f t="shared" si="438"/>
        <v>0</v>
      </c>
      <c r="X1222" s="476">
        <f t="shared" si="438"/>
        <v>0</v>
      </c>
      <c r="Y1222" s="476">
        <f t="shared" si="438"/>
        <v>0</v>
      </c>
    </row>
    <row r="1223" spans="2:25" ht="15" hidden="1" customHeight="1" x14ac:dyDescent="0.25">
      <c r="B1223" s="515"/>
      <c r="C1223" s="515"/>
      <c r="D1223" s="507"/>
      <c r="E1223" s="508"/>
      <c r="F1223" s="508"/>
      <c r="G1223" s="508"/>
      <c r="H1223" s="508"/>
      <c r="I1223" s="486"/>
      <c r="J1223" s="473" t="s">
        <v>202</v>
      </c>
      <c r="K1223" s="473"/>
      <c r="L1223" s="478">
        <v>3</v>
      </c>
      <c r="M1223" s="478">
        <v>2</v>
      </c>
      <c r="N1223" s="478">
        <v>9</v>
      </c>
      <c r="O1223" s="516"/>
      <c r="P1223" s="516">
        <v>329</v>
      </c>
      <c r="Q1223" s="531" t="s">
        <v>84</v>
      </c>
      <c r="R1223" s="481"/>
      <c r="S1223" s="500">
        <f>S1215+S1216+S1217+S1218+S1219+S1220+S1222+S1221</f>
        <v>3783500</v>
      </c>
      <c r="T1223" s="500">
        <f t="shared" ref="T1223:Y1223" si="439">T1215+T1216+T1217+T1218+T1219+T1220+T1222+T1221</f>
        <v>1709939</v>
      </c>
      <c r="U1223" s="1066">
        <f t="shared" si="439"/>
        <v>3826850</v>
      </c>
      <c r="V1223" s="500">
        <f t="shared" si="439"/>
        <v>3829850</v>
      </c>
      <c r="W1223" s="1066">
        <f t="shared" si="439"/>
        <v>3826850</v>
      </c>
      <c r="X1223" s="500">
        <f t="shared" si="439"/>
        <v>3802450</v>
      </c>
      <c r="Y1223" s="500">
        <f t="shared" si="439"/>
        <v>3783350</v>
      </c>
    </row>
    <row r="1224" spans="2:25" ht="15" hidden="1" customHeight="1" x14ac:dyDescent="0.25">
      <c r="B1224" s="515"/>
      <c r="C1224" s="515"/>
      <c r="D1224" s="507"/>
      <c r="E1224" s="508"/>
      <c r="F1224" s="508"/>
      <c r="G1224" s="508"/>
      <c r="H1224" s="508"/>
      <c r="I1224" s="486"/>
      <c r="J1224" s="473" t="s">
        <v>98</v>
      </c>
      <c r="K1224" s="473"/>
      <c r="L1224" s="478">
        <v>3</v>
      </c>
      <c r="M1224" s="478">
        <v>2</v>
      </c>
      <c r="N1224" s="478"/>
      <c r="O1224" s="516"/>
      <c r="P1224" s="516"/>
      <c r="Q1224" s="531"/>
      <c r="R1224" s="481"/>
      <c r="S1224" s="500">
        <f>S1215+S1216+S1217+S1222</f>
        <v>1842000</v>
      </c>
      <c r="T1224" s="500">
        <f t="shared" ref="T1224:Y1224" si="440">T1215+T1216+T1217+T1222</f>
        <v>897134</v>
      </c>
      <c r="U1224" s="1066">
        <f t="shared" si="440"/>
        <v>1862000</v>
      </c>
      <c r="V1224" s="500">
        <f t="shared" si="440"/>
        <v>1787000</v>
      </c>
      <c r="W1224" s="1066">
        <f t="shared" si="440"/>
        <v>1882000</v>
      </c>
      <c r="X1224" s="500">
        <f t="shared" si="440"/>
        <v>1862500</v>
      </c>
      <c r="Y1224" s="500">
        <f t="shared" si="440"/>
        <v>1806000</v>
      </c>
    </row>
    <row r="1225" spans="2:25" ht="21" hidden="1" customHeight="1" x14ac:dyDescent="0.25">
      <c r="B1225" s="511" t="s">
        <v>105</v>
      </c>
      <c r="C1225" s="511" t="s">
        <v>116</v>
      </c>
      <c r="D1225" s="507"/>
      <c r="E1225" s="508"/>
      <c r="F1225" s="508"/>
      <c r="G1225" s="508"/>
      <c r="H1225" s="508"/>
      <c r="I1225" s="486"/>
      <c r="J1225" s="512"/>
      <c r="K1225" s="512"/>
      <c r="L1225" s="491">
        <v>3</v>
      </c>
      <c r="M1225" s="491">
        <v>4</v>
      </c>
      <c r="N1225" s="491">
        <v>2</v>
      </c>
      <c r="O1225" s="512"/>
      <c r="P1225" s="512">
        <v>342</v>
      </c>
      <c r="Q1225" s="527" t="s">
        <v>207</v>
      </c>
      <c r="R1225" s="486">
        <v>11</v>
      </c>
      <c r="S1225" s="487">
        <f>S615</f>
        <v>120000</v>
      </c>
      <c r="T1225" s="487">
        <f t="shared" ref="T1225:Y1225" si="441">T615</f>
        <v>46347</v>
      </c>
      <c r="U1225" s="1067">
        <f t="shared" si="441"/>
        <v>120000</v>
      </c>
      <c r="V1225" s="487">
        <f t="shared" si="441"/>
        <v>100000</v>
      </c>
      <c r="W1225" s="1067">
        <f t="shared" si="441"/>
        <v>120000</v>
      </c>
      <c r="X1225" s="487">
        <f t="shared" si="441"/>
        <v>80000</v>
      </c>
      <c r="Y1225" s="487">
        <f t="shared" si="441"/>
        <v>80000</v>
      </c>
    </row>
    <row r="1226" spans="2:25" ht="15" hidden="1" customHeight="1" x14ac:dyDescent="0.25">
      <c r="B1226" s="515" t="s">
        <v>105</v>
      </c>
      <c r="C1226" s="515"/>
      <c r="D1226" s="473"/>
      <c r="E1226" s="508"/>
      <c r="F1226" s="508"/>
      <c r="G1226" s="508"/>
      <c r="H1226" s="508"/>
      <c r="I1226" s="486"/>
      <c r="J1226" s="473" t="s">
        <v>201</v>
      </c>
      <c r="K1226" s="473"/>
      <c r="L1226" s="474">
        <v>3</v>
      </c>
      <c r="M1226" s="474">
        <v>4</v>
      </c>
      <c r="N1226" s="474">
        <v>2</v>
      </c>
      <c r="O1226" s="473"/>
      <c r="P1226" s="473">
        <v>342</v>
      </c>
      <c r="Q1226" s="530" t="s">
        <v>207</v>
      </c>
      <c r="R1226" s="480">
        <v>11</v>
      </c>
      <c r="S1226" s="476">
        <f t="shared" ref="S1226:Y1226" si="442">S1225</f>
        <v>120000</v>
      </c>
      <c r="T1226" s="476">
        <f t="shared" si="442"/>
        <v>46347</v>
      </c>
      <c r="U1226" s="1065">
        <f t="shared" si="442"/>
        <v>120000</v>
      </c>
      <c r="V1226" s="476">
        <f t="shared" si="442"/>
        <v>100000</v>
      </c>
      <c r="W1226" s="1065">
        <f t="shared" si="442"/>
        <v>120000</v>
      </c>
      <c r="X1226" s="476">
        <f t="shared" si="442"/>
        <v>80000</v>
      </c>
      <c r="Y1226" s="476">
        <f t="shared" si="442"/>
        <v>80000</v>
      </c>
    </row>
    <row r="1227" spans="2:25" ht="15" hidden="1" customHeight="1" x14ac:dyDescent="0.25">
      <c r="B1227" s="515"/>
      <c r="C1227" s="515"/>
      <c r="D1227" s="473"/>
      <c r="E1227" s="508"/>
      <c r="F1227" s="508"/>
      <c r="G1227" s="508"/>
      <c r="H1227" s="508"/>
      <c r="I1227" s="486"/>
      <c r="J1227" s="473" t="s">
        <v>202</v>
      </c>
      <c r="K1227" s="473"/>
      <c r="L1227" s="478">
        <v>3</v>
      </c>
      <c r="M1227" s="478">
        <v>4</v>
      </c>
      <c r="N1227" s="478">
        <v>2</v>
      </c>
      <c r="O1227" s="516"/>
      <c r="P1227" s="516">
        <v>342</v>
      </c>
      <c r="Q1227" s="531" t="s">
        <v>207</v>
      </c>
      <c r="R1227" s="481"/>
      <c r="S1227" s="500">
        <f t="shared" ref="S1227:Y1227" si="443">S1226</f>
        <v>120000</v>
      </c>
      <c r="T1227" s="500">
        <f t="shared" si="443"/>
        <v>46347</v>
      </c>
      <c r="U1227" s="1066">
        <f t="shared" si="443"/>
        <v>120000</v>
      </c>
      <c r="V1227" s="500">
        <f t="shared" si="443"/>
        <v>100000</v>
      </c>
      <c r="W1227" s="1066">
        <f t="shared" si="443"/>
        <v>120000</v>
      </c>
      <c r="X1227" s="500">
        <f t="shared" si="443"/>
        <v>80000</v>
      </c>
      <c r="Y1227" s="500">
        <f t="shared" si="443"/>
        <v>80000</v>
      </c>
    </row>
    <row r="1228" spans="2:25" ht="15" hidden="1" customHeight="1" x14ac:dyDescent="0.25">
      <c r="B1228" s="515"/>
      <c r="C1228" s="515"/>
      <c r="D1228" s="473"/>
      <c r="E1228" s="508"/>
      <c r="F1228" s="508"/>
      <c r="G1228" s="508"/>
      <c r="H1228" s="508"/>
      <c r="I1228" s="486"/>
      <c r="J1228" s="473" t="s">
        <v>98</v>
      </c>
      <c r="K1228" s="473"/>
      <c r="L1228" s="478">
        <v>3</v>
      </c>
      <c r="M1228" s="478">
        <v>4</v>
      </c>
      <c r="N1228" s="478"/>
      <c r="O1228" s="516"/>
      <c r="P1228" s="516"/>
      <c r="Q1228" s="531"/>
      <c r="R1228" s="481"/>
      <c r="S1228" s="500">
        <f>S1226</f>
        <v>120000</v>
      </c>
      <c r="T1228" s="500">
        <f t="shared" ref="T1228:Y1228" si="444">T1226</f>
        <v>46347</v>
      </c>
      <c r="U1228" s="1066">
        <f t="shared" si="444"/>
        <v>120000</v>
      </c>
      <c r="V1228" s="500">
        <f t="shared" si="444"/>
        <v>100000</v>
      </c>
      <c r="W1228" s="1066">
        <f t="shared" si="444"/>
        <v>120000</v>
      </c>
      <c r="X1228" s="500">
        <f t="shared" si="444"/>
        <v>80000</v>
      </c>
      <c r="Y1228" s="500">
        <f t="shared" si="444"/>
        <v>80000</v>
      </c>
    </row>
    <row r="1229" spans="2:25" ht="21" hidden="1" customHeight="1" x14ac:dyDescent="0.25">
      <c r="B1229" s="506" t="s">
        <v>105</v>
      </c>
      <c r="C1229" s="506" t="s">
        <v>5</v>
      </c>
      <c r="D1229" s="507"/>
      <c r="E1229" s="508"/>
      <c r="F1229" s="508"/>
      <c r="G1229" s="508"/>
      <c r="H1229" s="508"/>
      <c r="I1229" s="486"/>
      <c r="J1229" s="509"/>
      <c r="K1229" s="509"/>
      <c r="L1229" s="501">
        <v>3</v>
      </c>
      <c r="M1229" s="501">
        <v>4</v>
      </c>
      <c r="N1229" s="501">
        <v>3</v>
      </c>
      <c r="O1229" s="509"/>
      <c r="P1229" s="520">
        <v>343</v>
      </c>
      <c r="Q1229" s="532" t="s">
        <v>208</v>
      </c>
      <c r="R1229" s="489">
        <v>11</v>
      </c>
      <c r="S1229" s="702">
        <f>S83+S84+S85</f>
        <v>25000</v>
      </c>
      <c r="T1229" s="702">
        <f t="shared" ref="T1229:Y1229" si="445">T83+T84+T85</f>
        <v>1107</v>
      </c>
      <c r="U1229" s="1064">
        <f t="shared" si="445"/>
        <v>25000</v>
      </c>
      <c r="V1229" s="702">
        <f t="shared" si="445"/>
        <v>25000</v>
      </c>
      <c r="W1229" s="1064">
        <f t="shared" si="445"/>
        <v>25000</v>
      </c>
      <c r="X1229" s="702">
        <f t="shared" si="445"/>
        <v>25000</v>
      </c>
      <c r="Y1229" s="702">
        <f t="shared" si="445"/>
        <v>25000</v>
      </c>
    </row>
    <row r="1230" spans="2:25" ht="21" hidden="1" customHeight="1" x14ac:dyDescent="0.25">
      <c r="B1230" s="718" t="s">
        <v>105</v>
      </c>
      <c r="C1230" s="718" t="s">
        <v>275</v>
      </c>
      <c r="D1230" s="507"/>
      <c r="E1230" s="508"/>
      <c r="F1230" s="508"/>
      <c r="G1230" s="508"/>
      <c r="H1230" s="508"/>
      <c r="I1230" s="486"/>
      <c r="J1230" s="719"/>
      <c r="K1230" s="719"/>
      <c r="L1230" s="720">
        <v>3</v>
      </c>
      <c r="M1230" s="720">
        <v>4</v>
      </c>
      <c r="N1230" s="720">
        <v>3</v>
      </c>
      <c r="O1230" s="719"/>
      <c r="P1230" s="724">
        <v>343</v>
      </c>
      <c r="Q1230" s="725" t="s">
        <v>208</v>
      </c>
      <c r="R1230" s="489">
        <v>11</v>
      </c>
      <c r="S1230" s="702">
        <f>S443+S444+S445</f>
        <v>1000</v>
      </c>
      <c r="T1230" s="702">
        <f t="shared" ref="T1230:Y1230" si="446">T443+T444+T445</f>
        <v>9</v>
      </c>
      <c r="U1230" s="1064">
        <f t="shared" si="446"/>
        <v>1000</v>
      </c>
      <c r="V1230" s="702">
        <f t="shared" si="446"/>
        <v>1000</v>
      </c>
      <c r="W1230" s="1064">
        <f t="shared" si="446"/>
        <v>1000</v>
      </c>
      <c r="X1230" s="702">
        <f t="shared" si="446"/>
        <v>1000</v>
      </c>
      <c r="Y1230" s="702">
        <f t="shared" si="446"/>
        <v>1000</v>
      </c>
    </row>
    <row r="1231" spans="2:25" ht="21" hidden="1" customHeight="1" x14ac:dyDescent="0.25">
      <c r="B1231" s="785" t="s">
        <v>105</v>
      </c>
      <c r="C1231" s="785" t="s">
        <v>289</v>
      </c>
      <c r="D1231" s="507"/>
      <c r="E1231" s="508"/>
      <c r="F1231" s="508"/>
      <c r="G1231" s="508"/>
      <c r="H1231" s="508"/>
      <c r="I1231" s="486"/>
      <c r="J1231" s="786"/>
      <c r="K1231" s="786"/>
      <c r="L1231" s="787">
        <v>3</v>
      </c>
      <c r="M1231" s="787">
        <v>4</v>
      </c>
      <c r="N1231" s="787">
        <v>3</v>
      </c>
      <c r="O1231" s="786"/>
      <c r="P1231" s="786">
        <v>343</v>
      </c>
      <c r="Q1231" s="791" t="s">
        <v>208</v>
      </c>
      <c r="R1231" s="886">
        <v>43</v>
      </c>
      <c r="S1231" s="702">
        <f>S541+S542</f>
        <v>50000</v>
      </c>
      <c r="T1231" s="702">
        <f t="shared" ref="T1231:Y1231" si="447">T541+T542</f>
        <v>2326</v>
      </c>
      <c r="U1231" s="1064">
        <f t="shared" si="447"/>
        <v>45500</v>
      </c>
      <c r="V1231" s="702">
        <f t="shared" si="447"/>
        <v>45500</v>
      </c>
      <c r="W1231" s="1064">
        <f t="shared" si="447"/>
        <v>45500</v>
      </c>
      <c r="X1231" s="702">
        <f t="shared" si="447"/>
        <v>45000</v>
      </c>
      <c r="Y1231" s="702">
        <f t="shared" si="447"/>
        <v>45000</v>
      </c>
    </row>
    <row r="1232" spans="2:25" ht="21" hidden="1" customHeight="1" x14ac:dyDescent="0.25">
      <c r="B1232" s="511" t="s">
        <v>105</v>
      </c>
      <c r="C1232" s="511" t="s">
        <v>116</v>
      </c>
      <c r="D1232" s="507"/>
      <c r="E1232" s="508"/>
      <c r="F1232" s="508"/>
      <c r="G1232" s="508"/>
      <c r="H1232" s="508"/>
      <c r="I1232" s="486"/>
      <c r="J1232" s="512"/>
      <c r="K1232" s="512"/>
      <c r="L1232" s="491">
        <v>3</v>
      </c>
      <c r="M1232" s="491">
        <v>4</v>
      </c>
      <c r="N1232" s="491">
        <v>3</v>
      </c>
      <c r="O1232" s="512"/>
      <c r="P1232" s="533">
        <v>343</v>
      </c>
      <c r="Q1232" s="534" t="s">
        <v>208</v>
      </c>
      <c r="R1232" s="504">
        <v>11</v>
      </c>
      <c r="S1232" s="702">
        <f>S593+S594+S595</f>
        <v>37000</v>
      </c>
      <c r="T1232" s="702">
        <f t="shared" ref="T1232:Y1232" si="448">T593+T594+T595</f>
        <v>25193</v>
      </c>
      <c r="U1232" s="1064">
        <f t="shared" si="448"/>
        <v>37000</v>
      </c>
      <c r="V1232" s="702">
        <f t="shared" si="448"/>
        <v>44000</v>
      </c>
      <c r="W1232" s="1064">
        <f t="shared" si="448"/>
        <v>37000</v>
      </c>
      <c r="X1232" s="702">
        <f t="shared" si="448"/>
        <v>43000</v>
      </c>
      <c r="Y1232" s="702">
        <f t="shared" si="448"/>
        <v>43000</v>
      </c>
    </row>
    <row r="1233" spans="2:25" ht="21" hidden="1" customHeight="1" x14ac:dyDescent="0.25">
      <c r="B1233" s="513" t="s">
        <v>105</v>
      </c>
      <c r="C1233" s="513" t="s">
        <v>150</v>
      </c>
      <c r="D1233" s="507"/>
      <c r="E1233" s="508"/>
      <c r="F1233" s="508"/>
      <c r="G1233" s="508"/>
      <c r="H1233" s="508"/>
      <c r="I1233" s="486"/>
      <c r="J1233" s="514"/>
      <c r="K1233" s="514"/>
      <c r="L1233" s="503">
        <v>3</v>
      </c>
      <c r="M1233" s="503">
        <v>4</v>
      </c>
      <c r="N1233" s="503">
        <v>3</v>
      </c>
      <c r="O1233" s="514"/>
      <c r="P1233" s="528">
        <v>343</v>
      </c>
      <c r="Q1233" s="535" t="s">
        <v>208</v>
      </c>
      <c r="R1233" s="489">
        <v>11</v>
      </c>
      <c r="S1233" s="702">
        <f>S749+S750+S751</f>
        <v>30000</v>
      </c>
      <c r="T1233" s="702">
        <f t="shared" ref="T1233:Y1233" si="449">T749+T750+T751</f>
        <v>7355</v>
      </c>
      <c r="U1233" s="1064">
        <f t="shared" si="449"/>
        <v>30000</v>
      </c>
      <c r="V1233" s="702">
        <f t="shared" si="449"/>
        <v>30000</v>
      </c>
      <c r="W1233" s="1064">
        <f t="shared" si="449"/>
        <v>30000</v>
      </c>
      <c r="X1233" s="702">
        <f t="shared" si="449"/>
        <v>30000</v>
      </c>
      <c r="Y1233" s="702">
        <f t="shared" si="449"/>
        <v>30000</v>
      </c>
    </row>
    <row r="1234" spans="2:25" ht="21" hidden="1" customHeight="1" x14ac:dyDescent="0.25">
      <c r="B1234" s="876" t="s">
        <v>105</v>
      </c>
      <c r="C1234" s="876" t="s">
        <v>309</v>
      </c>
      <c r="D1234" s="507"/>
      <c r="E1234" s="508"/>
      <c r="F1234" s="508"/>
      <c r="G1234" s="508"/>
      <c r="H1234" s="508"/>
      <c r="I1234" s="486"/>
      <c r="J1234" s="876"/>
      <c r="K1234" s="876"/>
      <c r="L1234" s="876">
        <v>3</v>
      </c>
      <c r="M1234" s="876">
        <v>4</v>
      </c>
      <c r="N1234" s="876">
        <v>3</v>
      </c>
      <c r="O1234" s="876"/>
      <c r="P1234" s="876">
        <v>343</v>
      </c>
      <c r="Q1234" s="878" t="s">
        <v>208</v>
      </c>
      <c r="R1234" s="489">
        <v>11</v>
      </c>
      <c r="S1234" s="702">
        <f t="shared" ref="S1234:Y1234" si="450">S990</f>
        <v>2000</v>
      </c>
      <c r="T1234" s="702">
        <f t="shared" si="450"/>
        <v>2000</v>
      </c>
      <c r="U1234" s="1064">
        <f t="shared" si="450"/>
        <v>2000</v>
      </c>
      <c r="V1234" s="702">
        <f t="shared" si="450"/>
        <v>2000</v>
      </c>
      <c r="W1234" s="1064">
        <f t="shared" si="450"/>
        <v>2000</v>
      </c>
      <c r="X1234" s="702">
        <f t="shared" si="450"/>
        <v>2000</v>
      </c>
      <c r="Y1234" s="702">
        <f t="shared" si="450"/>
        <v>2000</v>
      </c>
    </row>
    <row r="1235" spans="2:25" ht="21" hidden="1" customHeight="1" x14ac:dyDescent="0.25">
      <c r="B1235" s="876" t="s">
        <v>105</v>
      </c>
      <c r="C1235" s="876" t="s">
        <v>309</v>
      </c>
      <c r="D1235" s="507"/>
      <c r="E1235" s="508"/>
      <c r="F1235" s="508"/>
      <c r="G1235" s="508"/>
      <c r="H1235" s="508"/>
      <c r="I1235" s="486"/>
      <c r="J1235" s="876"/>
      <c r="K1235" s="876"/>
      <c r="L1235" s="876">
        <v>3</v>
      </c>
      <c r="M1235" s="876">
        <v>4</v>
      </c>
      <c r="N1235" s="876">
        <v>3</v>
      </c>
      <c r="O1235" s="876"/>
      <c r="P1235" s="876">
        <v>343</v>
      </c>
      <c r="Q1235" s="878" t="s">
        <v>208</v>
      </c>
      <c r="R1235" s="481">
        <v>52</v>
      </c>
      <c r="S1235" s="702">
        <f t="shared" ref="S1235:Y1235" si="451">S1013</f>
        <v>2000</v>
      </c>
      <c r="T1235" s="702">
        <f t="shared" si="451"/>
        <v>0</v>
      </c>
      <c r="U1235" s="1064">
        <f t="shared" si="451"/>
        <v>2000</v>
      </c>
      <c r="V1235" s="702">
        <f t="shared" si="451"/>
        <v>2000</v>
      </c>
      <c r="W1235" s="1064">
        <f t="shared" si="451"/>
        <v>2000</v>
      </c>
      <c r="X1235" s="702">
        <f t="shared" si="451"/>
        <v>2000</v>
      </c>
      <c r="Y1235" s="702">
        <f t="shared" si="451"/>
        <v>2000</v>
      </c>
    </row>
    <row r="1236" spans="2:25" ht="15" hidden="1" customHeight="1" x14ac:dyDescent="0.25">
      <c r="B1236" s="515" t="s">
        <v>105</v>
      </c>
      <c r="C1236" s="515"/>
      <c r="D1236" s="507"/>
      <c r="E1236" s="508"/>
      <c r="F1236" s="508"/>
      <c r="G1236" s="508"/>
      <c r="H1236" s="508"/>
      <c r="I1236" s="486"/>
      <c r="J1236" s="473" t="s">
        <v>201</v>
      </c>
      <c r="K1236" s="473"/>
      <c r="L1236" s="474">
        <v>3</v>
      </c>
      <c r="M1236" s="474">
        <v>4</v>
      </c>
      <c r="N1236" s="474">
        <v>3</v>
      </c>
      <c r="O1236" s="473"/>
      <c r="P1236" s="536">
        <v>343</v>
      </c>
      <c r="Q1236" s="537" t="s">
        <v>208</v>
      </c>
      <c r="R1236" s="489">
        <v>11</v>
      </c>
      <c r="S1236" s="476">
        <f>S1229+S1232+S1233+S1230+S1234</f>
        <v>95000</v>
      </c>
      <c r="T1236" s="476">
        <f t="shared" ref="T1236:Y1236" si="452">T1229+T1232+T1233+T1230+T1234</f>
        <v>35664</v>
      </c>
      <c r="U1236" s="1065">
        <f t="shared" si="452"/>
        <v>95000</v>
      </c>
      <c r="V1236" s="476">
        <f t="shared" si="452"/>
        <v>102000</v>
      </c>
      <c r="W1236" s="1065">
        <f t="shared" si="452"/>
        <v>95000</v>
      </c>
      <c r="X1236" s="476">
        <f t="shared" si="452"/>
        <v>101000</v>
      </c>
      <c r="Y1236" s="476">
        <f t="shared" si="452"/>
        <v>101000</v>
      </c>
    </row>
    <row r="1237" spans="2:25" ht="15" hidden="1" customHeight="1" x14ac:dyDescent="0.25">
      <c r="B1237" s="515" t="s">
        <v>105</v>
      </c>
      <c r="C1237" s="515"/>
      <c r="D1237" s="507"/>
      <c r="E1237" s="508"/>
      <c r="F1237" s="508"/>
      <c r="G1237" s="508"/>
      <c r="H1237" s="508"/>
      <c r="I1237" s="486"/>
      <c r="J1237" s="473" t="s">
        <v>201</v>
      </c>
      <c r="K1237" s="473"/>
      <c r="L1237" s="474">
        <v>3</v>
      </c>
      <c r="M1237" s="474">
        <v>4</v>
      </c>
      <c r="N1237" s="474">
        <v>3</v>
      </c>
      <c r="O1237" s="473"/>
      <c r="P1237" s="536">
        <v>343</v>
      </c>
      <c r="Q1237" s="537" t="s">
        <v>208</v>
      </c>
      <c r="R1237" s="800">
        <v>43</v>
      </c>
      <c r="S1237" s="476">
        <f>S1231</f>
        <v>50000</v>
      </c>
      <c r="T1237" s="476">
        <f t="shared" ref="T1237:Y1237" si="453">T1231</f>
        <v>2326</v>
      </c>
      <c r="U1237" s="1065">
        <f t="shared" si="453"/>
        <v>45500</v>
      </c>
      <c r="V1237" s="476">
        <f t="shared" si="453"/>
        <v>45500</v>
      </c>
      <c r="W1237" s="1065">
        <f t="shared" si="453"/>
        <v>45500</v>
      </c>
      <c r="X1237" s="476">
        <f t="shared" si="453"/>
        <v>45000</v>
      </c>
      <c r="Y1237" s="476">
        <f t="shared" si="453"/>
        <v>45000</v>
      </c>
    </row>
    <row r="1238" spans="2:25" ht="15" hidden="1" customHeight="1" x14ac:dyDescent="0.25">
      <c r="B1238" s="515" t="s">
        <v>105</v>
      </c>
      <c r="C1238" s="515"/>
      <c r="D1238" s="507"/>
      <c r="E1238" s="508"/>
      <c r="F1238" s="508"/>
      <c r="G1238" s="508"/>
      <c r="H1238" s="508"/>
      <c r="I1238" s="486"/>
      <c r="J1238" s="473" t="s">
        <v>201</v>
      </c>
      <c r="K1238" s="473"/>
      <c r="L1238" s="474">
        <v>3</v>
      </c>
      <c r="M1238" s="474">
        <v>4</v>
      </c>
      <c r="N1238" s="474">
        <v>3</v>
      </c>
      <c r="O1238" s="473"/>
      <c r="P1238" s="536">
        <v>343</v>
      </c>
      <c r="Q1238" s="537" t="s">
        <v>208</v>
      </c>
      <c r="R1238" s="481">
        <v>52</v>
      </c>
      <c r="S1238" s="476">
        <f>S1235</f>
        <v>2000</v>
      </c>
      <c r="T1238" s="476">
        <f t="shared" ref="T1238:Y1238" si="454">T1235</f>
        <v>0</v>
      </c>
      <c r="U1238" s="1065">
        <f t="shared" si="454"/>
        <v>2000</v>
      </c>
      <c r="V1238" s="476">
        <f t="shared" si="454"/>
        <v>2000</v>
      </c>
      <c r="W1238" s="1065">
        <f t="shared" si="454"/>
        <v>2000</v>
      </c>
      <c r="X1238" s="476">
        <f t="shared" si="454"/>
        <v>2000</v>
      </c>
      <c r="Y1238" s="476">
        <f t="shared" si="454"/>
        <v>2000</v>
      </c>
    </row>
    <row r="1239" spans="2:25" ht="15" hidden="1" customHeight="1" x14ac:dyDescent="0.25">
      <c r="B1239" s="515"/>
      <c r="C1239" s="515"/>
      <c r="D1239" s="507"/>
      <c r="E1239" s="508"/>
      <c r="F1239" s="508"/>
      <c r="G1239" s="508"/>
      <c r="H1239" s="508"/>
      <c r="I1239" s="486"/>
      <c r="J1239" s="473" t="s">
        <v>202</v>
      </c>
      <c r="K1239" s="473"/>
      <c r="L1239" s="478">
        <v>3</v>
      </c>
      <c r="M1239" s="478">
        <v>4</v>
      </c>
      <c r="N1239" s="478">
        <v>3</v>
      </c>
      <c r="O1239" s="516"/>
      <c r="P1239" s="538">
        <v>343</v>
      </c>
      <c r="Q1239" s="539" t="s">
        <v>208</v>
      </c>
      <c r="R1239" s="490"/>
      <c r="S1239" s="500">
        <f>S1236+S1237+S1238</f>
        <v>147000</v>
      </c>
      <c r="T1239" s="500">
        <f t="shared" ref="T1239:Y1239" si="455">T1236+T1237+T1238</f>
        <v>37990</v>
      </c>
      <c r="U1239" s="1066">
        <f t="shared" si="455"/>
        <v>142500</v>
      </c>
      <c r="V1239" s="500">
        <f t="shared" si="455"/>
        <v>149500</v>
      </c>
      <c r="W1239" s="1066">
        <f t="shared" si="455"/>
        <v>142500</v>
      </c>
      <c r="X1239" s="500">
        <f t="shared" si="455"/>
        <v>148000</v>
      </c>
      <c r="Y1239" s="500">
        <f t="shared" si="455"/>
        <v>148000</v>
      </c>
    </row>
    <row r="1240" spans="2:25" ht="15" hidden="1" customHeight="1" x14ac:dyDescent="0.25">
      <c r="B1240" s="515"/>
      <c r="C1240" s="515"/>
      <c r="D1240" s="507"/>
      <c r="E1240" s="508"/>
      <c r="F1240" s="508"/>
      <c r="G1240" s="508"/>
      <c r="H1240" s="508"/>
      <c r="I1240" s="486"/>
      <c r="J1240" s="473" t="s">
        <v>98</v>
      </c>
      <c r="K1240" s="473"/>
      <c r="L1240" s="478">
        <v>3</v>
      </c>
      <c r="M1240" s="478">
        <v>4</v>
      </c>
      <c r="N1240" s="478"/>
      <c r="O1240" s="516"/>
      <c r="P1240" s="538"/>
      <c r="Q1240" s="539"/>
      <c r="R1240" s="490"/>
      <c r="S1240" s="500">
        <f>S1236</f>
        <v>95000</v>
      </c>
      <c r="T1240" s="500">
        <f t="shared" ref="T1240:Y1240" si="456">T1236</f>
        <v>35664</v>
      </c>
      <c r="U1240" s="1066">
        <f t="shared" si="456"/>
        <v>95000</v>
      </c>
      <c r="V1240" s="500">
        <f t="shared" si="456"/>
        <v>102000</v>
      </c>
      <c r="W1240" s="1066">
        <f t="shared" si="456"/>
        <v>95000</v>
      </c>
      <c r="X1240" s="500">
        <f t="shared" si="456"/>
        <v>101000</v>
      </c>
      <c r="Y1240" s="500">
        <f t="shared" si="456"/>
        <v>101000</v>
      </c>
    </row>
    <row r="1241" spans="2:25" ht="21" hidden="1" customHeight="1" x14ac:dyDescent="0.25">
      <c r="B1241" s="506" t="s">
        <v>105</v>
      </c>
      <c r="C1241" s="506" t="s">
        <v>5</v>
      </c>
      <c r="D1241" s="507"/>
      <c r="E1241" s="508"/>
      <c r="F1241" s="508"/>
      <c r="G1241" s="508"/>
      <c r="H1241" s="508"/>
      <c r="I1241" s="486"/>
      <c r="J1241" s="509"/>
      <c r="K1241" s="509"/>
      <c r="L1241" s="501">
        <v>3</v>
      </c>
      <c r="M1241" s="501">
        <v>6</v>
      </c>
      <c r="N1241" s="501">
        <v>3</v>
      </c>
      <c r="O1241" s="509"/>
      <c r="P1241" s="509">
        <v>363</v>
      </c>
      <c r="Q1241" s="509" t="s">
        <v>209</v>
      </c>
      <c r="R1241" s="480">
        <v>11</v>
      </c>
      <c r="S1241" s="702">
        <f>S127+S162+S170</f>
        <v>100000</v>
      </c>
      <c r="T1241" s="702">
        <f t="shared" ref="T1241:Y1241" si="457">T127+T162+T170</f>
        <v>100000</v>
      </c>
      <c r="U1241" s="1064">
        <f t="shared" si="457"/>
        <v>1030000</v>
      </c>
      <c r="V1241" s="702">
        <f t="shared" si="457"/>
        <v>300000</v>
      </c>
      <c r="W1241" s="1064">
        <f t="shared" si="457"/>
        <v>500000</v>
      </c>
      <c r="X1241" s="702">
        <f t="shared" si="457"/>
        <v>300000</v>
      </c>
      <c r="Y1241" s="702">
        <f t="shared" si="457"/>
        <v>300000</v>
      </c>
    </row>
    <row r="1242" spans="2:25" ht="21" hidden="1" customHeight="1" x14ac:dyDescent="0.25">
      <c r="B1242" s="506" t="s">
        <v>105</v>
      </c>
      <c r="C1242" s="506" t="s">
        <v>5</v>
      </c>
      <c r="D1242" s="507"/>
      <c r="E1242" s="508"/>
      <c r="F1242" s="508"/>
      <c r="G1242" s="508"/>
      <c r="H1242" s="508"/>
      <c r="I1242" s="486"/>
      <c r="J1242" s="509"/>
      <c r="K1242" s="509"/>
      <c r="L1242" s="501">
        <v>3</v>
      </c>
      <c r="M1242" s="501">
        <v>6</v>
      </c>
      <c r="N1242" s="501">
        <v>3</v>
      </c>
      <c r="O1242" s="509"/>
      <c r="P1242" s="509">
        <v>363</v>
      </c>
      <c r="Q1242" s="509" t="s">
        <v>209</v>
      </c>
      <c r="R1242" s="792">
        <v>43</v>
      </c>
      <c r="S1242" s="702">
        <f>S219+S220+S132+S174</f>
        <v>43200000</v>
      </c>
      <c r="T1242" s="702">
        <f t="shared" ref="T1242:Y1242" si="458">T219+T220+T132+T174</f>
        <v>21431994</v>
      </c>
      <c r="U1242" s="1064">
        <f t="shared" si="458"/>
        <v>23200000</v>
      </c>
      <c r="V1242" s="702">
        <f t="shared" si="458"/>
        <v>55100000</v>
      </c>
      <c r="W1242" s="1064">
        <f t="shared" si="458"/>
        <v>23200000</v>
      </c>
      <c r="X1242" s="702">
        <f t="shared" si="458"/>
        <v>33200000</v>
      </c>
      <c r="Y1242" s="702">
        <f t="shared" si="458"/>
        <v>23200000</v>
      </c>
    </row>
    <row r="1243" spans="2:25" ht="21" hidden="1" customHeight="1" x14ac:dyDescent="0.25">
      <c r="B1243" s="718" t="s">
        <v>105</v>
      </c>
      <c r="C1243" s="718" t="s">
        <v>275</v>
      </c>
      <c r="D1243" s="507"/>
      <c r="E1243" s="508"/>
      <c r="F1243" s="508"/>
      <c r="G1243" s="508"/>
      <c r="H1243" s="508"/>
      <c r="I1243" s="486"/>
      <c r="J1243" s="719"/>
      <c r="K1243" s="719"/>
      <c r="L1243" s="720">
        <v>3</v>
      </c>
      <c r="M1243" s="720">
        <v>6</v>
      </c>
      <c r="N1243" s="720">
        <v>3</v>
      </c>
      <c r="O1243" s="719"/>
      <c r="P1243" s="719">
        <v>363</v>
      </c>
      <c r="Q1243" s="719" t="s">
        <v>209</v>
      </c>
      <c r="R1243" s="480">
        <v>11</v>
      </c>
      <c r="S1243" s="702">
        <f>S456+S457+S471</f>
        <v>0</v>
      </c>
      <c r="T1243" s="702">
        <f t="shared" ref="T1243:Y1243" si="459">T456+T457+T471</f>
        <v>0</v>
      </c>
      <c r="U1243" s="1064">
        <f t="shared" si="459"/>
        <v>50000</v>
      </c>
      <c r="V1243" s="702">
        <f t="shared" si="459"/>
        <v>50000</v>
      </c>
      <c r="W1243" s="1064">
        <f t="shared" si="459"/>
        <v>0</v>
      </c>
      <c r="X1243" s="702">
        <f t="shared" si="459"/>
        <v>200000</v>
      </c>
      <c r="Y1243" s="702">
        <f t="shared" si="459"/>
        <v>200000</v>
      </c>
    </row>
    <row r="1244" spans="2:25" ht="21" hidden="1" customHeight="1" x14ac:dyDescent="0.25">
      <c r="B1244" s="718" t="s">
        <v>105</v>
      </c>
      <c r="C1244" s="718" t="s">
        <v>275</v>
      </c>
      <c r="D1244" s="507"/>
      <c r="E1244" s="508"/>
      <c r="F1244" s="508"/>
      <c r="G1244" s="508"/>
      <c r="H1244" s="508"/>
      <c r="I1244" s="486"/>
      <c r="J1244" s="719"/>
      <c r="K1244" s="719"/>
      <c r="L1244" s="720">
        <v>3</v>
      </c>
      <c r="M1244" s="720">
        <v>6</v>
      </c>
      <c r="N1244" s="720">
        <v>3</v>
      </c>
      <c r="O1244" s="719"/>
      <c r="P1244" s="719">
        <v>363</v>
      </c>
      <c r="Q1244" s="719" t="s">
        <v>209</v>
      </c>
      <c r="R1244" s="792">
        <v>43</v>
      </c>
      <c r="S1244" s="702">
        <f>S461</f>
        <v>500000</v>
      </c>
      <c r="T1244" s="702">
        <f t="shared" ref="T1244:Y1244" si="460">T461</f>
        <v>0</v>
      </c>
      <c r="U1244" s="1064">
        <f t="shared" si="460"/>
        <v>400000</v>
      </c>
      <c r="V1244" s="702">
        <f t="shared" si="460"/>
        <v>0</v>
      </c>
      <c r="W1244" s="1064">
        <f t="shared" si="460"/>
        <v>200000</v>
      </c>
      <c r="X1244" s="702">
        <f t="shared" si="460"/>
        <v>0</v>
      </c>
      <c r="Y1244" s="702">
        <f t="shared" si="460"/>
        <v>0</v>
      </c>
    </row>
    <row r="1245" spans="2:25" ht="15" hidden="1" customHeight="1" x14ac:dyDescent="0.25">
      <c r="B1245" s="515" t="s">
        <v>105</v>
      </c>
      <c r="C1245" s="515"/>
      <c r="D1245" s="473"/>
      <c r="E1245" s="508"/>
      <c r="F1245" s="508"/>
      <c r="G1245" s="508"/>
      <c r="H1245" s="508"/>
      <c r="I1245" s="486"/>
      <c r="J1245" s="473" t="s">
        <v>201</v>
      </c>
      <c r="K1245" s="473"/>
      <c r="L1245" s="474">
        <v>3</v>
      </c>
      <c r="M1245" s="474">
        <v>6</v>
      </c>
      <c r="N1245" s="474">
        <v>3</v>
      </c>
      <c r="O1245" s="473"/>
      <c r="P1245" s="473">
        <v>363</v>
      </c>
      <c r="Q1245" s="473" t="s">
        <v>209</v>
      </c>
      <c r="R1245" s="480">
        <v>11</v>
      </c>
      <c r="S1245" s="476">
        <f>S1241+S1243</f>
        <v>100000</v>
      </c>
      <c r="T1245" s="476">
        <f t="shared" ref="T1245:Y1245" si="461">T1241+T1243</f>
        <v>100000</v>
      </c>
      <c r="U1245" s="1065">
        <f t="shared" si="461"/>
        <v>1080000</v>
      </c>
      <c r="V1245" s="476">
        <f t="shared" si="461"/>
        <v>350000</v>
      </c>
      <c r="W1245" s="1065">
        <f t="shared" si="461"/>
        <v>500000</v>
      </c>
      <c r="X1245" s="476">
        <f t="shared" si="461"/>
        <v>500000</v>
      </c>
      <c r="Y1245" s="476">
        <f t="shared" si="461"/>
        <v>500000</v>
      </c>
    </row>
    <row r="1246" spans="2:25" ht="15" hidden="1" customHeight="1" x14ac:dyDescent="0.25">
      <c r="B1246" s="515" t="s">
        <v>105</v>
      </c>
      <c r="C1246" s="515"/>
      <c r="D1246" s="473"/>
      <c r="E1246" s="508"/>
      <c r="F1246" s="508"/>
      <c r="G1246" s="508"/>
      <c r="H1246" s="508"/>
      <c r="I1246" s="486"/>
      <c r="J1246" s="473" t="s">
        <v>201</v>
      </c>
      <c r="K1246" s="473"/>
      <c r="L1246" s="474">
        <v>3</v>
      </c>
      <c r="M1246" s="474">
        <v>6</v>
      </c>
      <c r="N1246" s="474">
        <v>3</v>
      </c>
      <c r="O1246" s="473"/>
      <c r="P1246" s="473">
        <v>363</v>
      </c>
      <c r="Q1246" s="473" t="s">
        <v>209</v>
      </c>
      <c r="R1246" s="792">
        <v>43</v>
      </c>
      <c r="S1246" s="476">
        <f>S1242+S1244</f>
        <v>43700000</v>
      </c>
      <c r="T1246" s="476">
        <f t="shared" ref="T1246:Y1246" si="462">T1242+T1244</f>
        <v>21431994</v>
      </c>
      <c r="U1246" s="1065">
        <f t="shared" si="462"/>
        <v>23600000</v>
      </c>
      <c r="V1246" s="476">
        <f t="shared" si="462"/>
        <v>55100000</v>
      </c>
      <c r="W1246" s="1065">
        <f t="shared" si="462"/>
        <v>23400000</v>
      </c>
      <c r="X1246" s="476">
        <f t="shared" si="462"/>
        <v>33200000</v>
      </c>
      <c r="Y1246" s="476">
        <f t="shared" si="462"/>
        <v>23200000</v>
      </c>
    </row>
    <row r="1247" spans="2:25" ht="15" hidden="1" customHeight="1" x14ac:dyDescent="0.25">
      <c r="B1247" s="515"/>
      <c r="C1247" s="515"/>
      <c r="D1247" s="473"/>
      <c r="E1247" s="508"/>
      <c r="F1247" s="508"/>
      <c r="G1247" s="508"/>
      <c r="H1247" s="508"/>
      <c r="I1247" s="486"/>
      <c r="J1247" s="473" t="s">
        <v>202</v>
      </c>
      <c r="K1247" s="473"/>
      <c r="L1247" s="478">
        <v>3</v>
      </c>
      <c r="M1247" s="478">
        <v>6</v>
      </c>
      <c r="N1247" s="478">
        <v>3</v>
      </c>
      <c r="O1247" s="516"/>
      <c r="P1247" s="516">
        <v>363</v>
      </c>
      <c r="Q1247" s="538" t="s">
        <v>209</v>
      </c>
      <c r="R1247" s="481"/>
      <c r="S1247" s="500">
        <f>S1245+S1246</f>
        <v>43800000</v>
      </c>
      <c r="T1247" s="500">
        <f t="shared" ref="T1247:Y1247" si="463">T1245+T1246</f>
        <v>21531994</v>
      </c>
      <c r="U1247" s="1066">
        <f t="shared" si="463"/>
        <v>24680000</v>
      </c>
      <c r="V1247" s="500">
        <f t="shared" si="463"/>
        <v>55450000</v>
      </c>
      <c r="W1247" s="1066">
        <f t="shared" si="463"/>
        <v>23900000</v>
      </c>
      <c r="X1247" s="500">
        <f t="shared" si="463"/>
        <v>33700000</v>
      </c>
      <c r="Y1247" s="500">
        <f t="shared" si="463"/>
        <v>23700000</v>
      </c>
    </row>
    <row r="1248" spans="2:25" ht="15" hidden="1" customHeight="1" x14ac:dyDescent="0.25">
      <c r="B1248" s="515"/>
      <c r="C1248" s="515"/>
      <c r="D1248" s="473"/>
      <c r="E1248" s="508"/>
      <c r="F1248" s="508"/>
      <c r="G1248" s="508"/>
      <c r="H1248" s="508"/>
      <c r="I1248" s="486"/>
      <c r="J1248" s="473" t="s">
        <v>98</v>
      </c>
      <c r="K1248" s="473"/>
      <c r="L1248" s="478">
        <v>3</v>
      </c>
      <c r="M1248" s="478">
        <v>6</v>
      </c>
      <c r="N1248" s="478"/>
      <c r="O1248" s="516"/>
      <c r="P1248" s="516"/>
      <c r="Q1248" s="538"/>
      <c r="R1248" s="481"/>
      <c r="S1248" s="500">
        <f>S1245</f>
        <v>100000</v>
      </c>
      <c r="T1248" s="500">
        <f t="shared" ref="T1248:Y1248" si="464">T1245</f>
        <v>100000</v>
      </c>
      <c r="U1248" s="1066">
        <f t="shared" si="464"/>
        <v>1080000</v>
      </c>
      <c r="V1248" s="500">
        <f t="shared" si="464"/>
        <v>350000</v>
      </c>
      <c r="W1248" s="1066">
        <f t="shared" si="464"/>
        <v>500000</v>
      </c>
      <c r="X1248" s="500">
        <f t="shared" si="464"/>
        <v>500000</v>
      </c>
      <c r="Y1248" s="500">
        <f t="shared" si="464"/>
        <v>500000</v>
      </c>
    </row>
    <row r="1249" spans="2:25" ht="21" hidden="1" customHeight="1" x14ac:dyDescent="0.25">
      <c r="B1249" s="506" t="s">
        <v>105</v>
      </c>
      <c r="C1249" s="506" t="s">
        <v>5</v>
      </c>
      <c r="D1249" s="473"/>
      <c r="E1249" s="508"/>
      <c r="F1249" s="508"/>
      <c r="G1249" s="508"/>
      <c r="H1249" s="508"/>
      <c r="I1249" s="486"/>
      <c r="J1249" s="509"/>
      <c r="K1249" s="509"/>
      <c r="L1249" s="501">
        <v>3</v>
      </c>
      <c r="M1249" s="501">
        <v>6</v>
      </c>
      <c r="N1249" s="501">
        <v>6</v>
      </c>
      <c r="O1249" s="509"/>
      <c r="P1249" s="613">
        <v>366</v>
      </c>
      <c r="Q1249" s="509" t="s">
        <v>340</v>
      </c>
      <c r="R1249" s="800">
        <v>43</v>
      </c>
      <c r="S1249" s="487">
        <f>S221+S386</f>
        <v>1100000</v>
      </c>
      <c r="T1249" s="487">
        <f t="shared" ref="T1249:Y1249" si="465">T221+T386</f>
        <v>0</v>
      </c>
      <c r="U1249" s="1067">
        <f t="shared" si="465"/>
        <v>1100000</v>
      </c>
      <c r="V1249" s="487">
        <f t="shared" si="465"/>
        <v>1100000</v>
      </c>
      <c r="W1249" s="1067">
        <f t="shared" si="465"/>
        <v>1100000</v>
      </c>
      <c r="X1249" s="487">
        <f t="shared" si="465"/>
        <v>1100000</v>
      </c>
      <c r="Y1249" s="487">
        <f t="shared" si="465"/>
        <v>1100000</v>
      </c>
    </row>
    <row r="1250" spans="2:25" ht="21" hidden="1" customHeight="1" x14ac:dyDescent="0.25">
      <c r="B1250" s="718" t="s">
        <v>105</v>
      </c>
      <c r="C1250" s="718" t="s">
        <v>275</v>
      </c>
      <c r="D1250" s="473"/>
      <c r="E1250" s="508"/>
      <c r="F1250" s="508"/>
      <c r="G1250" s="508"/>
      <c r="H1250" s="508"/>
      <c r="I1250" s="486"/>
      <c r="J1250" s="719"/>
      <c r="K1250" s="719"/>
      <c r="L1250" s="720">
        <v>3</v>
      </c>
      <c r="M1250" s="720">
        <v>6</v>
      </c>
      <c r="N1250" s="720">
        <v>6</v>
      </c>
      <c r="O1250" s="719"/>
      <c r="P1250" s="719">
        <v>366</v>
      </c>
      <c r="Q1250" s="719" t="s">
        <v>340</v>
      </c>
      <c r="R1250" s="899">
        <v>11</v>
      </c>
      <c r="S1250" s="487">
        <f>S458+S472+S473</f>
        <v>0</v>
      </c>
      <c r="T1250" s="487">
        <f t="shared" ref="T1250:Y1250" si="466">T458+T472+T473</f>
        <v>0</v>
      </c>
      <c r="U1250" s="1067">
        <f t="shared" si="466"/>
        <v>100000</v>
      </c>
      <c r="V1250" s="487">
        <f t="shared" si="466"/>
        <v>50000</v>
      </c>
      <c r="W1250" s="1067">
        <f t="shared" si="466"/>
        <v>100000</v>
      </c>
      <c r="X1250" s="487">
        <f t="shared" si="466"/>
        <v>300000</v>
      </c>
      <c r="Y1250" s="487">
        <f t="shared" si="466"/>
        <v>700000</v>
      </c>
    </row>
    <row r="1251" spans="2:25" ht="21" hidden="1" customHeight="1" x14ac:dyDescent="0.25">
      <c r="B1251" s="718" t="s">
        <v>105</v>
      </c>
      <c r="C1251" s="718" t="s">
        <v>275</v>
      </c>
      <c r="D1251" s="473"/>
      <c r="E1251" s="508"/>
      <c r="F1251" s="508"/>
      <c r="G1251" s="508"/>
      <c r="H1251" s="508"/>
      <c r="I1251" s="486"/>
      <c r="J1251" s="719"/>
      <c r="K1251" s="719"/>
      <c r="L1251" s="720">
        <v>3</v>
      </c>
      <c r="M1251" s="720">
        <v>6</v>
      </c>
      <c r="N1251" s="720">
        <v>6</v>
      </c>
      <c r="O1251" s="719"/>
      <c r="P1251" s="719">
        <v>366</v>
      </c>
      <c r="Q1251" s="719" t="s">
        <v>340</v>
      </c>
      <c r="R1251" s="800">
        <v>43</v>
      </c>
      <c r="S1251" s="487">
        <f>S483+S462+S484+S463</f>
        <v>2600000</v>
      </c>
      <c r="T1251" s="487">
        <f t="shared" ref="T1251:Y1251" si="467">T483+T462+T484+T463</f>
        <v>1150800</v>
      </c>
      <c r="U1251" s="1067">
        <f t="shared" si="467"/>
        <v>2400000</v>
      </c>
      <c r="V1251" s="487">
        <f t="shared" si="467"/>
        <v>2100000</v>
      </c>
      <c r="W1251" s="1067">
        <f t="shared" si="467"/>
        <v>2100000</v>
      </c>
      <c r="X1251" s="487">
        <f t="shared" si="467"/>
        <v>1910000</v>
      </c>
      <c r="Y1251" s="487">
        <f t="shared" si="467"/>
        <v>1410000</v>
      </c>
    </row>
    <row r="1252" spans="2:25" ht="15" hidden="1" customHeight="1" x14ac:dyDescent="0.25">
      <c r="B1252" s="515" t="s">
        <v>105</v>
      </c>
      <c r="C1252" s="515"/>
      <c r="D1252" s="473"/>
      <c r="E1252" s="508"/>
      <c r="F1252" s="508"/>
      <c r="G1252" s="508"/>
      <c r="H1252" s="508"/>
      <c r="I1252" s="486"/>
      <c r="J1252" s="473" t="s">
        <v>201</v>
      </c>
      <c r="K1252" s="473"/>
      <c r="L1252" s="474">
        <v>3</v>
      </c>
      <c r="M1252" s="474">
        <v>6</v>
      </c>
      <c r="N1252" s="474">
        <v>6</v>
      </c>
      <c r="O1252" s="473"/>
      <c r="P1252" s="473">
        <v>366</v>
      </c>
      <c r="Q1252" s="504" t="s">
        <v>340</v>
      </c>
      <c r="R1252" s="899">
        <v>11</v>
      </c>
      <c r="S1252" s="487">
        <f>S1250</f>
        <v>0</v>
      </c>
      <c r="T1252" s="487">
        <f t="shared" ref="T1252:Y1252" si="468">T1250</f>
        <v>0</v>
      </c>
      <c r="U1252" s="1067">
        <f t="shared" si="468"/>
        <v>100000</v>
      </c>
      <c r="V1252" s="487">
        <f t="shared" si="468"/>
        <v>50000</v>
      </c>
      <c r="W1252" s="1067">
        <f t="shared" si="468"/>
        <v>100000</v>
      </c>
      <c r="X1252" s="487">
        <f t="shared" si="468"/>
        <v>300000</v>
      </c>
      <c r="Y1252" s="487">
        <f t="shared" si="468"/>
        <v>700000</v>
      </c>
    </row>
    <row r="1253" spans="2:25" ht="15" hidden="1" customHeight="1" x14ac:dyDescent="0.25">
      <c r="B1253" s="515" t="s">
        <v>105</v>
      </c>
      <c r="C1253" s="515"/>
      <c r="D1253" s="473"/>
      <c r="E1253" s="508"/>
      <c r="F1253" s="508"/>
      <c r="G1253" s="508"/>
      <c r="H1253" s="508"/>
      <c r="I1253" s="486"/>
      <c r="J1253" s="473" t="s">
        <v>201</v>
      </c>
      <c r="K1253" s="473"/>
      <c r="L1253" s="474">
        <v>3</v>
      </c>
      <c r="M1253" s="474">
        <v>6</v>
      </c>
      <c r="N1253" s="474">
        <v>6</v>
      </c>
      <c r="O1253" s="473"/>
      <c r="P1253" s="473">
        <v>366</v>
      </c>
      <c r="Q1253" s="504" t="s">
        <v>340</v>
      </c>
      <c r="R1253" s="800">
        <v>43</v>
      </c>
      <c r="S1253" s="487">
        <f>S1249+S1251</f>
        <v>3700000</v>
      </c>
      <c r="T1253" s="487">
        <f t="shared" ref="T1253:Y1253" si="469">T1249+T1251</f>
        <v>1150800</v>
      </c>
      <c r="U1253" s="1067">
        <f t="shared" si="469"/>
        <v>3500000</v>
      </c>
      <c r="V1253" s="487">
        <f t="shared" si="469"/>
        <v>3200000</v>
      </c>
      <c r="W1253" s="1067">
        <f t="shared" si="469"/>
        <v>3200000</v>
      </c>
      <c r="X1253" s="487">
        <f t="shared" si="469"/>
        <v>3010000</v>
      </c>
      <c r="Y1253" s="487">
        <f t="shared" si="469"/>
        <v>2510000</v>
      </c>
    </row>
    <row r="1254" spans="2:25" ht="15" hidden="1" customHeight="1" x14ac:dyDescent="0.25">
      <c r="B1254" s="515"/>
      <c r="C1254" s="515"/>
      <c r="D1254" s="473"/>
      <c r="E1254" s="508"/>
      <c r="F1254" s="508"/>
      <c r="G1254" s="508"/>
      <c r="H1254" s="508"/>
      <c r="I1254" s="486"/>
      <c r="J1254" s="473" t="s">
        <v>202</v>
      </c>
      <c r="K1254" s="473"/>
      <c r="L1254" s="478">
        <v>3</v>
      </c>
      <c r="M1254" s="478">
        <v>6</v>
      </c>
      <c r="N1254" s="478">
        <v>6</v>
      </c>
      <c r="O1254" s="516"/>
      <c r="P1254" s="516">
        <v>366</v>
      </c>
      <c r="Q1254" s="490" t="s">
        <v>340</v>
      </c>
      <c r="R1254" s="481"/>
      <c r="S1254" s="500">
        <f>S1253+S1252</f>
        <v>3700000</v>
      </c>
      <c r="T1254" s="500">
        <f t="shared" ref="T1254:Y1254" si="470">T1253+T1252</f>
        <v>1150800</v>
      </c>
      <c r="U1254" s="1066">
        <f t="shared" si="470"/>
        <v>3600000</v>
      </c>
      <c r="V1254" s="500">
        <f t="shared" si="470"/>
        <v>3250000</v>
      </c>
      <c r="W1254" s="1066">
        <f t="shared" si="470"/>
        <v>3300000</v>
      </c>
      <c r="X1254" s="500">
        <f t="shared" si="470"/>
        <v>3310000</v>
      </c>
      <c r="Y1254" s="500">
        <f t="shared" si="470"/>
        <v>3210000</v>
      </c>
    </row>
    <row r="1255" spans="2:25" ht="15" hidden="1" customHeight="1" x14ac:dyDescent="0.25">
      <c r="B1255" s="515"/>
      <c r="C1255" s="515"/>
      <c r="D1255" s="473"/>
      <c r="E1255" s="508"/>
      <c r="F1255" s="508"/>
      <c r="G1255" s="508"/>
      <c r="H1255" s="508"/>
      <c r="I1255" s="486"/>
      <c r="J1255" s="473" t="s">
        <v>98</v>
      </c>
      <c r="K1255" s="473"/>
      <c r="L1255" s="478">
        <v>3</v>
      </c>
      <c r="M1255" s="478">
        <v>6</v>
      </c>
      <c r="N1255" s="478"/>
      <c r="O1255" s="516"/>
      <c r="P1255" s="516"/>
      <c r="Q1255" s="490"/>
      <c r="R1255" s="481"/>
      <c r="S1255" s="500">
        <f>S1252</f>
        <v>0</v>
      </c>
      <c r="T1255" s="500">
        <f t="shared" ref="T1255:Y1255" si="471">T1252</f>
        <v>0</v>
      </c>
      <c r="U1255" s="1066">
        <f t="shared" si="471"/>
        <v>100000</v>
      </c>
      <c r="V1255" s="500">
        <f t="shared" si="471"/>
        <v>50000</v>
      </c>
      <c r="W1255" s="1066">
        <f t="shared" si="471"/>
        <v>100000</v>
      </c>
      <c r="X1255" s="500">
        <f t="shared" si="471"/>
        <v>300000</v>
      </c>
      <c r="Y1255" s="500">
        <f t="shared" si="471"/>
        <v>700000</v>
      </c>
    </row>
    <row r="1256" spans="2:25" ht="21" hidden="1" customHeight="1" x14ac:dyDescent="0.25">
      <c r="B1256" s="506" t="s">
        <v>105</v>
      </c>
      <c r="C1256" s="506" t="s">
        <v>5</v>
      </c>
      <c r="D1256" s="473"/>
      <c r="E1256" s="508"/>
      <c r="F1256" s="508"/>
      <c r="G1256" s="508"/>
      <c r="H1256" s="508"/>
      <c r="I1256" s="486"/>
      <c r="J1256" s="509"/>
      <c r="K1256" s="509"/>
      <c r="L1256" s="501">
        <v>3</v>
      </c>
      <c r="M1256" s="501">
        <v>6</v>
      </c>
      <c r="N1256" s="501">
        <v>8</v>
      </c>
      <c r="O1256" s="509"/>
      <c r="P1256" s="613">
        <v>368</v>
      </c>
      <c r="Q1256" s="509" t="s">
        <v>302</v>
      </c>
      <c r="R1256" s="799">
        <v>563</v>
      </c>
      <c r="S1256" s="487">
        <f>S368</f>
        <v>47474750</v>
      </c>
      <c r="T1256" s="487">
        <f t="shared" ref="T1256:Y1256" si="472">T368</f>
        <v>13251065</v>
      </c>
      <c r="U1256" s="1067">
        <f t="shared" si="472"/>
        <v>242302000</v>
      </c>
      <c r="V1256" s="487">
        <f t="shared" si="472"/>
        <v>0</v>
      </c>
      <c r="W1256" s="1067">
        <f t="shared" si="472"/>
        <v>312302000</v>
      </c>
      <c r="X1256" s="487">
        <f t="shared" si="472"/>
        <v>0</v>
      </c>
      <c r="Y1256" s="487">
        <f t="shared" si="472"/>
        <v>0</v>
      </c>
    </row>
    <row r="1257" spans="2:25" ht="15" hidden="1" customHeight="1" x14ac:dyDescent="0.25">
      <c r="B1257" s="515" t="s">
        <v>105</v>
      </c>
      <c r="C1257" s="515"/>
      <c r="D1257" s="473"/>
      <c r="E1257" s="508"/>
      <c r="F1257" s="508"/>
      <c r="G1257" s="508"/>
      <c r="H1257" s="508"/>
      <c r="I1257" s="486"/>
      <c r="J1257" s="473" t="s">
        <v>201</v>
      </c>
      <c r="K1257" s="473"/>
      <c r="L1257" s="474">
        <v>3</v>
      </c>
      <c r="M1257" s="474">
        <v>6</v>
      </c>
      <c r="N1257" s="474">
        <v>8</v>
      </c>
      <c r="O1257" s="473"/>
      <c r="P1257" s="473">
        <v>368</v>
      </c>
      <c r="Q1257" s="805" t="s">
        <v>302</v>
      </c>
      <c r="R1257" s="799">
        <v>563</v>
      </c>
      <c r="S1257" s="487">
        <f t="shared" ref="S1257:Y1257" si="473">S1256</f>
        <v>47474750</v>
      </c>
      <c r="T1257" s="487">
        <f t="shared" si="473"/>
        <v>13251065</v>
      </c>
      <c r="U1257" s="1067">
        <f t="shared" si="473"/>
        <v>242302000</v>
      </c>
      <c r="V1257" s="487">
        <f t="shared" si="473"/>
        <v>0</v>
      </c>
      <c r="W1257" s="1067">
        <f t="shared" si="473"/>
        <v>312302000</v>
      </c>
      <c r="X1257" s="487">
        <f t="shared" si="473"/>
        <v>0</v>
      </c>
      <c r="Y1257" s="487">
        <f t="shared" si="473"/>
        <v>0</v>
      </c>
    </row>
    <row r="1258" spans="2:25" ht="15" hidden="1" customHeight="1" x14ac:dyDescent="0.25">
      <c r="B1258" s="515"/>
      <c r="C1258" s="515"/>
      <c r="D1258" s="473"/>
      <c r="E1258" s="508"/>
      <c r="F1258" s="508"/>
      <c r="G1258" s="508"/>
      <c r="H1258" s="508"/>
      <c r="I1258" s="486"/>
      <c r="J1258" s="473" t="s">
        <v>202</v>
      </c>
      <c r="K1258" s="473"/>
      <c r="L1258" s="481">
        <v>3</v>
      </c>
      <c r="M1258" s="481">
        <v>6</v>
      </c>
      <c r="N1258" s="481">
        <v>8</v>
      </c>
      <c r="O1258" s="481"/>
      <c r="P1258" s="481">
        <v>368</v>
      </c>
      <c r="Q1258" s="481" t="s">
        <v>302</v>
      </c>
      <c r="R1258" s="525"/>
      <c r="S1258" s="500">
        <f t="shared" ref="S1258:Y1258" si="474">S1257</f>
        <v>47474750</v>
      </c>
      <c r="T1258" s="500">
        <f t="shared" si="474"/>
        <v>13251065</v>
      </c>
      <c r="U1258" s="1066">
        <f t="shared" si="474"/>
        <v>242302000</v>
      </c>
      <c r="V1258" s="500">
        <f t="shared" si="474"/>
        <v>0</v>
      </c>
      <c r="W1258" s="1066">
        <f t="shared" si="474"/>
        <v>312302000</v>
      </c>
      <c r="X1258" s="500">
        <f t="shared" si="474"/>
        <v>0</v>
      </c>
      <c r="Y1258" s="500">
        <f t="shared" si="474"/>
        <v>0</v>
      </c>
    </row>
    <row r="1259" spans="2:25" ht="21" hidden="1" customHeight="1" x14ac:dyDescent="0.25">
      <c r="B1259" s="511" t="s">
        <v>105</v>
      </c>
      <c r="C1259" s="511" t="s">
        <v>116</v>
      </c>
      <c r="D1259" s="473"/>
      <c r="E1259" s="508"/>
      <c r="F1259" s="508"/>
      <c r="G1259" s="508"/>
      <c r="H1259" s="508"/>
      <c r="I1259" s="486"/>
      <c r="J1259" s="518"/>
      <c r="K1259" s="518"/>
      <c r="L1259" s="491">
        <v>3</v>
      </c>
      <c r="M1259" s="491">
        <v>7</v>
      </c>
      <c r="N1259" s="491">
        <v>1</v>
      </c>
      <c r="O1259" s="492"/>
      <c r="P1259" s="540">
        <v>371</v>
      </c>
      <c r="Q1259" s="541" t="s">
        <v>149</v>
      </c>
      <c r="R1259" s="486">
        <v>11</v>
      </c>
      <c r="S1259" s="702">
        <f t="shared" ref="S1259:Y1259" si="475">S640</f>
        <v>0</v>
      </c>
      <c r="T1259" s="702">
        <f t="shared" si="475"/>
        <v>0</v>
      </c>
      <c r="U1259" s="1064">
        <f t="shared" si="475"/>
        <v>0</v>
      </c>
      <c r="V1259" s="702">
        <f t="shared" si="475"/>
        <v>0</v>
      </c>
      <c r="W1259" s="1064">
        <f t="shared" si="475"/>
        <v>0</v>
      </c>
      <c r="X1259" s="702">
        <f t="shared" si="475"/>
        <v>0</v>
      </c>
      <c r="Y1259" s="702">
        <f t="shared" si="475"/>
        <v>0</v>
      </c>
    </row>
    <row r="1260" spans="2:25" ht="21" hidden="1" customHeight="1" x14ac:dyDescent="0.25">
      <c r="B1260" s="511" t="s">
        <v>105</v>
      </c>
      <c r="C1260" s="511" t="s">
        <v>116</v>
      </c>
      <c r="D1260" s="473"/>
      <c r="E1260" s="508"/>
      <c r="F1260" s="508"/>
      <c r="G1260" s="508"/>
      <c r="H1260" s="508"/>
      <c r="I1260" s="486"/>
      <c r="J1260" s="518"/>
      <c r="K1260" s="518"/>
      <c r="L1260" s="491">
        <v>3</v>
      </c>
      <c r="M1260" s="491">
        <v>7</v>
      </c>
      <c r="N1260" s="491">
        <v>1</v>
      </c>
      <c r="O1260" s="492"/>
      <c r="P1260" s="540">
        <v>371</v>
      </c>
      <c r="Q1260" s="541" t="s">
        <v>149</v>
      </c>
      <c r="R1260" s="488">
        <v>43</v>
      </c>
      <c r="S1260" s="702">
        <f t="shared" ref="S1260:Y1260" si="476">S643</f>
        <v>0</v>
      </c>
      <c r="T1260" s="702">
        <f t="shared" si="476"/>
        <v>0</v>
      </c>
      <c r="U1260" s="1064">
        <f t="shared" si="476"/>
        <v>0</v>
      </c>
      <c r="V1260" s="702">
        <f t="shared" si="476"/>
        <v>0</v>
      </c>
      <c r="W1260" s="1064">
        <f t="shared" si="476"/>
        <v>0</v>
      </c>
      <c r="X1260" s="702">
        <f t="shared" si="476"/>
        <v>0</v>
      </c>
      <c r="Y1260" s="702">
        <f t="shared" si="476"/>
        <v>0</v>
      </c>
    </row>
    <row r="1261" spans="2:25" ht="15" hidden="1" customHeight="1" x14ac:dyDescent="0.25">
      <c r="B1261" s="515" t="s">
        <v>105</v>
      </c>
      <c r="C1261" s="515"/>
      <c r="D1261" s="473"/>
      <c r="E1261" s="508"/>
      <c r="F1261" s="508"/>
      <c r="G1261" s="508"/>
      <c r="H1261" s="508"/>
      <c r="I1261" s="486"/>
      <c r="J1261" s="473" t="s">
        <v>201</v>
      </c>
      <c r="K1261" s="473"/>
      <c r="L1261" s="474">
        <v>3</v>
      </c>
      <c r="M1261" s="474">
        <v>7</v>
      </c>
      <c r="N1261" s="474">
        <v>1</v>
      </c>
      <c r="O1261" s="486"/>
      <c r="P1261" s="542">
        <v>371</v>
      </c>
      <c r="Q1261" s="543" t="s">
        <v>149</v>
      </c>
      <c r="R1261" s="486">
        <v>11</v>
      </c>
      <c r="S1261" s="487">
        <f t="shared" ref="S1261:Y1261" si="477">S1259</f>
        <v>0</v>
      </c>
      <c r="T1261" s="487">
        <f t="shared" si="477"/>
        <v>0</v>
      </c>
      <c r="U1261" s="1067">
        <f t="shared" si="477"/>
        <v>0</v>
      </c>
      <c r="V1261" s="487">
        <f t="shared" si="477"/>
        <v>0</v>
      </c>
      <c r="W1261" s="1067">
        <f t="shared" si="477"/>
        <v>0</v>
      </c>
      <c r="X1261" s="487">
        <f t="shared" si="477"/>
        <v>0</v>
      </c>
      <c r="Y1261" s="487">
        <f t="shared" si="477"/>
        <v>0</v>
      </c>
    </row>
    <row r="1262" spans="2:25" ht="15" hidden="1" customHeight="1" x14ac:dyDescent="0.25">
      <c r="B1262" s="515" t="s">
        <v>105</v>
      </c>
      <c r="C1262" s="515"/>
      <c r="D1262" s="473"/>
      <c r="E1262" s="508"/>
      <c r="F1262" s="508"/>
      <c r="G1262" s="508"/>
      <c r="H1262" s="508"/>
      <c r="I1262" s="486"/>
      <c r="J1262" s="473" t="s">
        <v>201</v>
      </c>
      <c r="K1262" s="473"/>
      <c r="L1262" s="474">
        <v>3</v>
      </c>
      <c r="M1262" s="474">
        <v>7</v>
      </c>
      <c r="N1262" s="474">
        <v>1</v>
      </c>
      <c r="O1262" s="486"/>
      <c r="P1262" s="542">
        <v>371</v>
      </c>
      <c r="Q1262" s="544" t="s">
        <v>149</v>
      </c>
      <c r="R1262" s="488">
        <v>43</v>
      </c>
      <c r="S1262" s="487">
        <f t="shared" ref="S1262:Y1262" si="478">S1260</f>
        <v>0</v>
      </c>
      <c r="T1262" s="487">
        <f t="shared" si="478"/>
        <v>0</v>
      </c>
      <c r="U1262" s="1067">
        <f t="shared" si="478"/>
        <v>0</v>
      </c>
      <c r="V1262" s="487">
        <f t="shared" si="478"/>
        <v>0</v>
      </c>
      <c r="W1262" s="1067">
        <f t="shared" si="478"/>
        <v>0</v>
      </c>
      <c r="X1262" s="487">
        <f t="shared" si="478"/>
        <v>0</v>
      </c>
      <c r="Y1262" s="487">
        <f t="shared" si="478"/>
        <v>0</v>
      </c>
    </row>
    <row r="1263" spans="2:25" ht="15" hidden="1" customHeight="1" x14ac:dyDescent="0.25">
      <c r="B1263" s="515"/>
      <c r="C1263" s="515"/>
      <c r="D1263" s="473"/>
      <c r="E1263" s="508"/>
      <c r="F1263" s="508"/>
      <c r="G1263" s="508"/>
      <c r="H1263" s="508"/>
      <c r="I1263" s="486"/>
      <c r="J1263" s="473" t="s">
        <v>202</v>
      </c>
      <c r="K1263" s="473"/>
      <c r="L1263" s="538">
        <v>3</v>
      </c>
      <c r="M1263" s="538">
        <v>7</v>
      </c>
      <c r="N1263" s="538">
        <v>1</v>
      </c>
      <c r="O1263" s="538"/>
      <c r="P1263" s="538">
        <v>371</v>
      </c>
      <c r="Q1263" s="538" t="s">
        <v>149</v>
      </c>
      <c r="R1263" s="538"/>
      <c r="S1263" s="500">
        <f t="shared" ref="S1263:Y1263" si="479">S1261+S1262</f>
        <v>0</v>
      </c>
      <c r="T1263" s="500">
        <f t="shared" si="479"/>
        <v>0</v>
      </c>
      <c r="U1263" s="1066">
        <f t="shared" si="479"/>
        <v>0</v>
      </c>
      <c r="V1263" s="500">
        <f t="shared" si="479"/>
        <v>0</v>
      </c>
      <c r="W1263" s="1066">
        <f t="shared" si="479"/>
        <v>0</v>
      </c>
      <c r="X1263" s="500">
        <f t="shared" si="479"/>
        <v>0</v>
      </c>
      <c r="Y1263" s="500">
        <f t="shared" si="479"/>
        <v>0</v>
      </c>
    </row>
    <row r="1264" spans="2:25" ht="15" hidden="1" customHeight="1" x14ac:dyDescent="0.25">
      <c r="B1264" s="515"/>
      <c r="C1264" s="515"/>
      <c r="D1264" s="473"/>
      <c r="E1264" s="508"/>
      <c r="F1264" s="508"/>
      <c r="G1264" s="508"/>
      <c r="H1264" s="508"/>
      <c r="I1264" s="486"/>
      <c r="J1264" s="473" t="s">
        <v>98</v>
      </c>
      <c r="K1264" s="473"/>
      <c r="L1264" s="538">
        <v>3</v>
      </c>
      <c r="M1264" s="538">
        <v>7</v>
      </c>
      <c r="N1264" s="538"/>
      <c r="O1264" s="538"/>
      <c r="P1264" s="538"/>
      <c r="Q1264" s="538"/>
      <c r="R1264" s="538"/>
      <c r="S1264" s="500">
        <f>S1261</f>
        <v>0</v>
      </c>
      <c r="T1264" s="500">
        <f t="shared" ref="T1264:Y1264" si="480">T1261</f>
        <v>0</v>
      </c>
      <c r="U1264" s="1066">
        <f t="shared" si="480"/>
        <v>0</v>
      </c>
      <c r="V1264" s="500">
        <f t="shared" si="480"/>
        <v>0</v>
      </c>
      <c r="W1264" s="1066">
        <f t="shared" si="480"/>
        <v>0</v>
      </c>
      <c r="X1264" s="500">
        <f t="shared" si="480"/>
        <v>0</v>
      </c>
      <c r="Y1264" s="500">
        <f t="shared" si="480"/>
        <v>0</v>
      </c>
    </row>
    <row r="1265" spans="2:25" ht="15" hidden="1" customHeight="1" x14ac:dyDescent="0.25">
      <c r="B1265" s="635" t="s">
        <v>105</v>
      </c>
      <c r="C1265" s="635" t="s">
        <v>5</v>
      </c>
      <c r="D1265" s="473"/>
      <c r="E1265" s="508"/>
      <c r="F1265" s="508"/>
      <c r="G1265" s="508"/>
      <c r="H1265" s="508"/>
      <c r="I1265" s="486"/>
      <c r="J1265" s="509"/>
      <c r="K1265" s="509"/>
      <c r="L1265" s="635">
        <v>3</v>
      </c>
      <c r="M1265" s="635">
        <v>7</v>
      </c>
      <c r="N1265" s="635">
        <v>2</v>
      </c>
      <c r="O1265" s="635"/>
      <c r="P1265" s="509">
        <v>372</v>
      </c>
      <c r="Q1265" s="613" t="s">
        <v>251</v>
      </c>
      <c r="R1265" s="504">
        <v>11</v>
      </c>
      <c r="S1265" s="634"/>
      <c r="T1265" s="634"/>
      <c r="U1265" s="1068"/>
      <c r="V1265" s="634"/>
      <c r="W1265" s="1068"/>
      <c r="X1265" s="634"/>
      <c r="Y1265" s="634"/>
    </row>
    <row r="1266" spans="2:25" ht="15" hidden="1" customHeight="1" x14ac:dyDescent="0.25">
      <c r="B1266" s="635" t="s">
        <v>105</v>
      </c>
      <c r="C1266" s="635" t="s">
        <v>5</v>
      </c>
      <c r="D1266" s="473"/>
      <c r="E1266" s="508"/>
      <c r="F1266" s="508"/>
      <c r="G1266" s="508"/>
      <c r="H1266" s="508"/>
      <c r="I1266" s="486"/>
      <c r="J1266" s="509"/>
      <c r="K1266" s="509"/>
      <c r="L1266" s="635">
        <v>3</v>
      </c>
      <c r="M1266" s="635">
        <v>7</v>
      </c>
      <c r="N1266" s="635">
        <v>2</v>
      </c>
      <c r="O1266" s="635"/>
      <c r="P1266" s="509">
        <v>372</v>
      </c>
      <c r="Q1266" s="613" t="s">
        <v>251</v>
      </c>
      <c r="R1266" s="792">
        <v>43</v>
      </c>
      <c r="S1266" s="634">
        <f>S222+S312</f>
        <v>500000</v>
      </c>
      <c r="T1266" s="634">
        <f t="shared" ref="T1266:Y1266" si="481">T222+T312</f>
        <v>40000</v>
      </c>
      <c r="U1266" s="1068">
        <f t="shared" si="481"/>
        <v>0</v>
      </c>
      <c r="V1266" s="634">
        <f t="shared" si="481"/>
        <v>50000</v>
      </c>
      <c r="W1266" s="1068">
        <f t="shared" si="481"/>
        <v>0</v>
      </c>
      <c r="X1266" s="634">
        <f t="shared" si="481"/>
        <v>0</v>
      </c>
      <c r="Y1266" s="634">
        <f t="shared" si="481"/>
        <v>0</v>
      </c>
    </row>
    <row r="1267" spans="2:25" ht="15" hidden="1" customHeight="1" x14ac:dyDescent="0.25">
      <c r="B1267" s="511" t="s">
        <v>105</v>
      </c>
      <c r="C1267" s="511">
        <v>20</v>
      </c>
      <c r="D1267" s="473"/>
      <c r="E1267" s="508"/>
      <c r="F1267" s="508"/>
      <c r="G1267" s="508"/>
      <c r="H1267" s="508"/>
      <c r="I1267" s="486"/>
      <c r="J1267" s="518"/>
      <c r="K1267" s="518"/>
      <c r="L1267" s="518">
        <v>3</v>
      </c>
      <c r="M1267" s="518">
        <v>7</v>
      </c>
      <c r="N1267" s="518">
        <v>2</v>
      </c>
      <c r="O1267" s="518"/>
      <c r="P1267" s="518">
        <v>372</v>
      </c>
      <c r="Q1267" s="518" t="s">
        <v>251</v>
      </c>
      <c r="R1267" s="504">
        <v>11</v>
      </c>
      <c r="S1267" s="634">
        <f>S661+S641+S676</f>
        <v>18800000</v>
      </c>
      <c r="T1267" s="634">
        <f t="shared" ref="T1267:Y1267" si="482">T661+T641+T676</f>
        <v>245831</v>
      </c>
      <c r="U1267" s="1068">
        <f t="shared" si="482"/>
        <v>36300000</v>
      </c>
      <c r="V1267" s="634">
        <f t="shared" si="482"/>
        <v>43300000</v>
      </c>
      <c r="W1267" s="1068">
        <f t="shared" si="482"/>
        <v>36300000</v>
      </c>
      <c r="X1267" s="634">
        <f t="shared" si="482"/>
        <v>36300000</v>
      </c>
      <c r="Y1267" s="634">
        <f t="shared" si="482"/>
        <v>36300000</v>
      </c>
    </row>
    <row r="1268" spans="2:25" ht="15" hidden="1" customHeight="1" x14ac:dyDescent="0.25">
      <c r="B1268" s="511" t="s">
        <v>105</v>
      </c>
      <c r="C1268" s="511">
        <v>20</v>
      </c>
      <c r="D1268" s="473"/>
      <c r="E1268" s="508"/>
      <c r="F1268" s="508"/>
      <c r="G1268" s="508"/>
      <c r="H1268" s="508"/>
      <c r="I1268" s="486"/>
      <c r="J1268" s="518"/>
      <c r="K1268" s="518"/>
      <c r="L1268" s="518">
        <v>3</v>
      </c>
      <c r="M1268" s="518">
        <v>7</v>
      </c>
      <c r="N1268" s="518">
        <v>2</v>
      </c>
      <c r="O1268" s="518"/>
      <c r="P1268" s="518">
        <v>372</v>
      </c>
      <c r="Q1268" s="518" t="s">
        <v>251</v>
      </c>
      <c r="R1268" s="792">
        <v>43</v>
      </c>
      <c r="S1268" s="634">
        <f>S678+S668</f>
        <v>20000000</v>
      </c>
      <c r="T1268" s="634">
        <f t="shared" ref="T1268:Y1268" si="483">T678+T668</f>
        <v>22102903</v>
      </c>
      <c r="U1268" s="1068">
        <f t="shared" si="483"/>
        <v>0</v>
      </c>
      <c r="V1268" s="634">
        <f t="shared" si="483"/>
        <v>5000000</v>
      </c>
      <c r="W1268" s="1068">
        <f t="shared" si="483"/>
        <v>0</v>
      </c>
      <c r="X1268" s="634">
        <f t="shared" si="483"/>
        <v>0</v>
      </c>
      <c r="Y1268" s="634">
        <f t="shared" si="483"/>
        <v>0</v>
      </c>
    </row>
    <row r="1269" spans="2:25" ht="15" hidden="1" customHeight="1" x14ac:dyDescent="0.25">
      <c r="B1269" s="511" t="s">
        <v>105</v>
      </c>
      <c r="C1269" s="511">
        <v>20</v>
      </c>
      <c r="D1269" s="473"/>
      <c r="E1269" s="508"/>
      <c r="F1269" s="508"/>
      <c r="G1269" s="508"/>
      <c r="H1269" s="508"/>
      <c r="I1269" s="486"/>
      <c r="J1269" s="518"/>
      <c r="K1269" s="518"/>
      <c r="L1269" s="518">
        <v>3</v>
      </c>
      <c r="M1269" s="518">
        <v>7</v>
      </c>
      <c r="N1269" s="518">
        <v>2</v>
      </c>
      <c r="O1269" s="518"/>
      <c r="P1269" s="518">
        <v>372</v>
      </c>
      <c r="Q1269" s="518" t="s">
        <v>251</v>
      </c>
      <c r="R1269" s="730">
        <v>52</v>
      </c>
      <c r="S1269" s="634">
        <f>S680</f>
        <v>0</v>
      </c>
      <c r="T1269" s="634">
        <f t="shared" ref="T1269:Y1269" si="484">T680</f>
        <v>0</v>
      </c>
      <c r="U1269" s="1068">
        <f t="shared" si="484"/>
        <v>0</v>
      </c>
      <c r="V1269" s="634">
        <f t="shared" si="484"/>
        <v>0</v>
      </c>
      <c r="W1269" s="1068">
        <f t="shared" si="484"/>
        <v>0</v>
      </c>
      <c r="X1269" s="634">
        <f t="shared" si="484"/>
        <v>0</v>
      </c>
      <c r="Y1269" s="634">
        <f t="shared" si="484"/>
        <v>0</v>
      </c>
    </row>
    <row r="1270" spans="2:25" ht="15" hidden="1" customHeight="1" x14ac:dyDescent="0.25">
      <c r="B1270" s="515" t="s">
        <v>105</v>
      </c>
      <c r="C1270" s="515"/>
      <c r="D1270" s="473"/>
      <c r="E1270" s="508"/>
      <c r="F1270" s="508"/>
      <c r="G1270" s="508"/>
      <c r="H1270" s="508"/>
      <c r="I1270" s="486"/>
      <c r="J1270" s="473" t="s">
        <v>201</v>
      </c>
      <c r="K1270" s="473"/>
      <c r="L1270" s="504">
        <v>3</v>
      </c>
      <c r="M1270" s="504">
        <v>7</v>
      </c>
      <c r="N1270" s="504">
        <v>2</v>
      </c>
      <c r="O1270" s="536"/>
      <c r="P1270" s="536">
        <v>372</v>
      </c>
      <c r="Q1270" s="536" t="s">
        <v>251</v>
      </c>
      <c r="R1270" s="504">
        <v>11</v>
      </c>
      <c r="S1270" s="634">
        <f>S1265+S1267</f>
        <v>18800000</v>
      </c>
      <c r="T1270" s="634">
        <f t="shared" ref="T1270:Y1270" si="485">T1265+T1267</f>
        <v>245831</v>
      </c>
      <c r="U1270" s="1068">
        <f t="shared" si="485"/>
        <v>36300000</v>
      </c>
      <c r="V1270" s="634">
        <f t="shared" si="485"/>
        <v>43300000</v>
      </c>
      <c r="W1270" s="1068">
        <f t="shared" si="485"/>
        <v>36300000</v>
      </c>
      <c r="X1270" s="634">
        <f t="shared" si="485"/>
        <v>36300000</v>
      </c>
      <c r="Y1270" s="634">
        <f t="shared" si="485"/>
        <v>36300000</v>
      </c>
    </row>
    <row r="1271" spans="2:25" ht="15" hidden="1" customHeight="1" x14ac:dyDescent="0.25">
      <c r="B1271" s="515" t="s">
        <v>105</v>
      </c>
      <c r="C1271" s="515"/>
      <c r="D1271" s="473"/>
      <c r="E1271" s="508"/>
      <c r="F1271" s="508"/>
      <c r="G1271" s="508"/>
      <c r="H1271" s="508"/>
      <c r="I1271" s="486"/>
      <c r="J1271" s="473" t="s">
        <v>201</v>
      </c>
      <c r="K1271" s="473"/>
      <c r="L1271" s="504">
        <v>3</v>
      </c>
      <c r="M1271" s="504">
        <v>7</v>
      </c>
      <c r="N1271" s="504">
        <v>2</v>
      </c>
      <c r="O1271" s="536"/>
      <c r="P1271" s="536">
        <v>372</v>
      </c>
      <c r="Q1271" s="536" t="s">
        <v>251</v>
      </c>
      <c r="R1271" s="792">
        <v>43</v>
      </c>
      <c r="S1271" s="634">
        <f>S1266+S1268</f>
        <v>20500000</v>
      </c>
      <c r="T1271" s="634">
        <f t="shared" ref="T1271:Y1271" si="486">T1266+T1268</f>
        <v>22142903</v>
      </c>
      <c r="U1271" s="1068">
        <f t="shared" si="486"/>
        <v>0</v>
      </c>
      <c r="V1271" s="634">
        <f t="shared" si="486"/>
        <v>5050000</v>
      </c>
      <c r="W1271" s="1068">
        <f t="shared" si="486"/>
        <v>0</v>
      </c>
      <c r="X1271" s="634">
        <f t="shared" si="486"/>
        <v>0</v>
      </c>
      <c r="Y1271" s="634">
        <f t="shared" si="486"/>
        <v>0</v>
      </c>
    </row>
    <row r="1272" spans="2:25" ht="15" hidden="1" customHeight="1" x14ac:dyDescent="0.25">
      <c r="B1272" s="515" t="s">
        <v>105</v>
      </c>
      <c r="C1272" s="515"/>
      <c r="D1272" s="473"/>
      <c r="E1272" s="508"/>
      <c r="F1272" s="508"/>
      <c r="G1272" s="508"/>
      <c r="H1272" s="508"/>
      <c r="I1272" s="486"/>
      <c r="J1272" s="473" t="s">
        <v>201</v>
      </c>
      <c r="K1272" s="473"/>
      <c r="L1272" s="504">
        <v>3</v>
      </c>
      <c r="M1272" s="504">
        <v>7</v>
      </c>
      <c r="N1272" s="504">
        <v>2</v>
      </c>
      <c r="O1272" s="536"/>
      <c r="P1272" s="536">
        <v>372</v>
      </c>
      <c r="Q1272" s="536" t="s">
        <v>251</v>
      </c>
      <c r="R1272" s="730">
        <v>52</v>
      </c>
      <c r="S1272" s="634">
        <f>S1269</f>
        <v>0</v>
      </c>
      <c r="T1272" s="634">
        <f t="shared" ref="T1272:Y1272" si="487">T1269</f>
        <v>0</v>
      </c>
      <c r="U1272" s="1068">
        <f t="shared" si="487"/>
        <v>0</v>
      </c>
      <c r="V1272" s="634">
        <f t="shared" si="487"/>
        <v>0</v>
      </c>
      <c r="W1272" s="1068">
        <f t="shared" si="487"/>
        <v>0</v>
      </c>
      <c r="X1272" s="634">
        <f t="shared" si="487"/>
        <v>0</v>
      </c>
      <c r="Y1272" s="634">
        <f t="shared" si="487"/>
        <v>0</v>
      </c>
    </row>
    <row r="1273" spans="2:25" ht="15" hidden="1" customHeight="1" x14ac:dyDescent="0.25">
      <c r="B1273" s="515"/>
      <c r="C1273" s="515"/>
      <c r="D1273" s="473"/>
      <c r="E1273" s="508"/>
      <c r="F1273" s="508"/>
      <c r="G1273" s="508"/>
      <c r="H1273" s="508"/>
      <c r="I1273" s="486"/>
      <c r="J1273" s="473" t="s">
        <v>202</v>
      </c>
      <c r="K1273" s="473"/>
      <c r="L1273" s="538">
        <v>3</v>
      </c>
      <c r="M1273" s="538">
        <v>7</v>
      </c>
      <c r="N1273" s="538">
        <v>2</v>
      </c>
      <c r="O1273" s="538"/>
      <c r="P1273" s="538">
        <v>372</v>
      </c>
      <c r="Q1273" s="538" t="s">
        <v>251</v>
      </c>
      <c r="R1273" s="538"/>
      <c r="S1273" s="611">
        <f>S1270+S1271+S1272</f>
        <v>39300000</v>
      </c>
      <c r="T1273" s="611">
        <f t="shared" ref="T1273:Y1273" si="488">T1270+T1271+T1272</f>
        <v>22388734</v>
      </c>
      <c r="U1273" s="1069">
        <f t="shared" si="488"/>
        <v>36300000</v>
      </c>
      <c r="V1273" s="611">
        <f t="shared" si="488"/>
        <v>48350000</v>
      </c>
      <c r="W1273" s="1069">
        <f t="shared" si="488"/>
        <v>36300000</v>
      </c>
      <c r="X1273" s="611">
        <f t="shared" si="488"/>
        <v>36300000</v>
      </c>
      <c r="Y1273" s="611">
        <f t="shared" si="488"/>
        <v>36300000</v>
      </c>
    </row>
    <row r="1274" spans="2:25" ht="15" hidden="1" customHeight="1" x14ac:dyDescent="0.25">
      <c r="B1274" s="515"/>
      <c r="C1274" s="515"/>
      <c r="D1274" s="473"/>
      <c r="E1274" s="508"/>
      <c r="F1274" s="508"/>
      <c r="G1274" s="508"/>
      <c r="H1274" s="508"/>
      <c r="I1274" s="486"/>
      <c r="J1274" s="473" t="s">
        <v>98</v>
      </c>
      <c r="K1274" s="473"/>
      <c r="L1274" s="538">
        <v>3</v>
      </c>
      <c r="M1274" s="538">
        <v>7</v>
      </c>
      <c r="N1274" s="538"/>
      <c r="O1274" s="538"/>
      <c r="P1274" s="538"/>
      <c r="Q1274" s="538"/>
      <c r="R1274" s="538"/>
      <c r="S1274" s="611">
        <f>S1270</f>
        <v>18800000</v>
      </c>
      <c r="T1274" s="611">
        <f t="shared" ref="T1274:Y1274" si="489">T1270</f>
        <v>245831</v>
      </c>
      <c r="U1274" s="1069">
        <f t="shared" si="489"/>
        <v>36300000</v>
      </c>
      <c r="V1274" s="611">
        <f t="shared" si="489"/>
        <v>43300000</v>
      </c>
      <c r="W1274" s="1069">
        <f t="shared" si="489"/>
        <v>36300000</v>
      </c>
      <c r="X1274" s="611">
        <f t="shared" si="489"/>
        <v>36300000</v>
      </c>
      <c r="Y1274" s="611">
        <f t="shared" si="489"/>
        <v>36300000</v>
      </c>
    </row>
    <row r="1275" spans="2:25" ht="21" hidden="1" customHeight="1" x14ac:dyDescent="0.25">
      <c r="B1275" s="506" t="s">
        <v>105</v>
      </c>
      <c r="C1275" s="506" t="s">
        <v>5</v>
      </c>
      <c r="D1275" s="507"/>
      <c r="E1275" s="508"/>
      <c r="F1275" s="508"/>
      <c r="G1275" s="508"/>
      <c r="H1275" s="508"/>
      <c r="I1275" s="486"/>
      <c r="J1275" s="509"/>
      <c r="K1275" s="509"/>
      <c r="L1275" s="501">
        <v>3</v>
      </c>
      <c r="M1275" s="501">
        <v>8</v>
      </c>
      <c r="N1275" s="501">
        <v>1</v>
      </c>
      <c r="O1275" s="509"/>
      <c r="P1275" s="509">
        <v>381</v>
      </c>
      <c r="Q1275" s="521" t="s">
        <v>210</v>
      </c>
      <c r="R1275" s="480">
        <v>11</v>
      </c>
      <c r="S1275" s="702">
        <f t="shared" ref="S1275:Y1275" si="490">S128</f>
        <v>80000</v>
      </c>
      <c r="T1275" s="702">
        <f t="shared" si="490"/>
        <v>0</v>
      </c>
      <c r="U1275" s="1064">
        <f t="shared" si="490"/>
        <v>80000</v>
      </c>
      <c r="V1275" s="702">
        <f t="shared" si="490"/>
        <v>80000</v>
      </c>
      <c r="W1275" s="1064">
        <f t="shared" si="490"/>
        <v>80000</v>
      </c>
      <c r="X1275" s="702">
        <f t="shared" si="490"/>
        <v>80000</v>
      </c>
      <c r="Y1275" s="702">
        <f t="shared" si="490"/>
        <v>80000</v>
      </c>
    </row>
    <row r="1276" spans="2:25" ht="21" hidden="1" customHeight="1" x14ac:dyDescent="0.25">
      <c r="B1276" s="506" t="s">
        <v>105</v>
      </c>
      <c r="C1276" s="506" t="s">
        <v>5</v>
      </c>
      <c r="D1276" s="507"/>
      <c r="E1276" s="508"/>
      <c r="F1276" s="508"/>
      <c r="G1276" s="508"/>
      <c r="H1276" s="508"/>
      <c r="I1276" s="486"/>
      <c r="J1276" s="509"/>
      <c r="K1276" s="509"/>
      <c r="L1276" s="501">
        <v>3</v>
      </c>
      <c r="M1276" s="501">
        <v>8</v>
      </c>
      <c r="N1276" s="501">
        <v>1</v>
      </c>
      <c r="O1276" s="509"/>
      <c r="P1276" s="509">
        <v>381</v>
      </c>
      <c r="Q1276" s="521" t="s">
        <v>210</v>
      </c>
      <c r="R1276" s="488">
        <v>43</v>
      </c>
      <c r="S1276" s="702">
        <f t="shared" ref="S1276:Y1276" si="491">S235</f>
        <v>0</v>
      </c>
      <c r="T1276" s="702">
        <f t="shared" si="491"/>
        <v>0</v>
      </c>
      <c r="U1276" s="1064">
        <f t="shared" si="491"/>
        <v>0</v>
      </c>
      <c r="V1276" s="702">
        <f t="shared" si="491"/>
        <v>0</v>
      </c>
      <c r="W1276" s="1064">
        <f t="shared" si="491"/>
        <v>0</v>
      </c>
      <c r="X1276" s="702">
        <f t="shared" si="491"/>
        <v>0</v>
      </c>
      <c r="Y1276" s="702">
        <f t="shared" si="491"/>
        <v>0</v>
      </c>
    </row>
    <row r="1277" spans="2:25" ht="15" hidden="1" customHeight="1" x14ac:dyDescent="0.25">
      <c r="B1277" s="515" t="s">
        <v>105</v>
      </c>
      <c r="C1277" s="515"/>
      <c r="D1277" s="473"/>
      <c r="E1277" s="508"/>
      <c r="F1277" s="508"/>
      <c r="G1277" s="508"/>
      <c r="H1277" s="508"/>
      <c r="I1277" s="486"/>
      <c r="J1277" s="473" t="s">
        <v>201</v>
      </c>
      <c r="K1277" s="473"/>
      <c r="L1277" s="474">
        <v>3</v>
      </c>
      <c r="M1277" s="474">
        <v>8</v>
      </c>
      <c r="N1277" s="474">
        <v>1</v>
      </c>
      <c r="O1277" s="473"/>
      <c r="P1277" s="473">
        <v>381</v>
      </c>
      <c r="Q1277" s="524" t="s">
        <v>210</v>
      </c>
      <c r="R1277" s="480">
        <v>11</v>
      </c>
      <c r="S1277" s="476">
        <f t="shared" ref="S1277:Y1277" si="492">S1275</f>
        <v>80000</v>
      </c>
      <c r="T1277" s="476">
        <f t="shared" si="492"/>
        <v>0</v>
      </c>
      <c r="U1277" s="1065">
        <f t="shared" si="492"/>
        <v>80000</v>
      </c>
      <c r="V1277" s="476">
        <f t="shared" si="492"/>
        <v>80000</v>
      </c>
      <c r="W1277" s="1065">
        <f t="shared" si="492"/>
        <v>80000</v>
      </c>
      <c r="X1277" s="476">
        <f t="shared" si="492"/>
        <v>80000</v>
      </c>
      <c r="Y1277" s="476">
        <f t="shared" si="492"/>
        <v>80000</v>
      </c>
    </row>
    <row r="1278" spans="2:25" ht="15" hidden="1" customHeight="1" x14ac:dyDescent="0.25">
      <c r="B1278" s="515" t="s">
        <v>105</v>
      </c>
      <c r="C1278" s="515"/>
      <c r="D1278" s="507"/>
      <c r="E1278" s="508"/>
      <c r="F1278" s="508"/>
      <c r="G1278" s="508"/>
      <c r="H1278" s="508"/>
      <c r="I1278" s="486"/>
      <c r="J1278" s="473" t="s">
        <v>201</v>
      </c>
      <c r="K1278" s="473"/>
      <c r="L1278" s="474">
        <v>3</v>
      </c>
      <c r="M1278" s="474">
        <v>8</v>
      </c>
      <c r="N1278" s="474">
        <v>1</v>
      </c>
      <c r="O1278" s="473"/>
      <c r="P1278" s="473">
        <v>381</v>
      </c>
      <c r="Q1278" s="524" t="s">
        <v>210</v>
      </c>
      <c r="R1278" s="488">
        <v>43</v>
      </c>
      <c r="S1278" s="476">
        <f t="shared" ref="S1278:Y1278" si="493">S1276</f>
        <v>0</v>
      </c>
      <c r="T1278" s="476">
        <f t="shared" si="493"/>
        <v>0</v>
      </c>
      <c r="U1278" s="1065">
        <f t="shared" si="493"/>
        <v>0</v>
      </c>
      <c r="V1278" s="476">
        <f t="shared" si="493"/>
        <v>0</v>
      </c>
      <c r="W1278" s="1065">
        <f t="shared" si="493"/>
        <v>0</v>
      </c>
      <c r="X1278" s="476">
        <f t="shared" si="493"/>
        <v>0</v>
      </c>
      <c r="Y1278" s="476">
        <f t="shared" si="493"/>
        <v>0</v>
      </c>
    </row>
    <row r="1279" spans="2:25" ht="15" hidden="1" customHeight="1" x14ac:dyDescent="0.25">
      <c r="B1279" s="515"/>
      <c r="C1279" s="515"/>
      <c r="D1279" s="473"/>
      <c r="E1279" s="508"/>
      <c r="F1279" s="508"/>
      <c r="G1279" s="508"/>
      <c r="H1279" s="508"/>
      <c r="I1279" s="486"/>
      <c r="J1279" s="473" t="s">
        <v>202</v>
      </c>
      <c r="K1279" s="473"/>
      <c r="L1279" s="478">
        <v>3</v>
      </c>
      <c r="M1279" s="478">
        <v>8</v>
      </c>
      <c r="N1279" s="478">
        <v>1</v>
      </c>
      <c r="O1279" s="516"/>
      <c r="P1279" s="516">
        <v>381</v>
      </c>
      <c r="Q1279" s="525" t="s">
        <v>210</v>
      </c>
      <c r="R1279" s="481"/>
      <c r="S1279" s="500">
        <f t="shared" ref="S1279:Y1279" si="494">S1277+S1278</f>
        <v>80000</v>
      </c>
      <c r="T1279" s="500">
        <f t="shared" si="494"/>
        <v>0</v>
      </c>
      <c r="U1279" s="1066">
        <f t="shared" si="494"/>
        <v>80000</v>
      </c>
      <c r="V1279" s="500">
        <f t="shared" si="494"/>
        <v>80000</v>
      </c>
      <c r="W1279" s="1066">
        <f t="shared" si="494"/>
        <v>80000</v>
      </c>
      <c r="X1279" s="500">
        <f t="shared" si="494"/>
        <v>80000</v>
      </c>
      <c r="Y1279" s="500">
        <f t="shared" si="494"/>
        <v>80000</v>
      </c>
    </row>
    <row r="1280" spans="2:25" ht="15" hidden="1" customHeight="1" x14ac:dyDescent="0.25">
      <c r="B1280" s="515"/>
      <c r="C1280" s="515"/>
      <c r="D1280" s="473"/>
      <c r="E1280" s="508"/>
      <c r="F1280" s="508"/>
      <c r="G1280" s="508"/>
      <c r="H1280" s="508"/>
      <c r="I1280" s="486"/>
      <c r="J1280" s="473" t="s">
        <v>98</v>
      </c>
      <c r="K1280" s="473"/>
      <c r="L1280" s="478">
        <v>3</v>
      </c>
      <c r="M1280" s="478">
        <v>8</v>
      </c>
      <c r="N1280" s="478"/>
      <c r="O1280" s="516"/>
      <c r="P1280" s="516"/>
      <c r="Q1280" s="525"/>
      <c r="R1280" s="481"/>
      <c r="S1280" s="500">
        <f>S1277</f>
        <v>80000</v>
      </c>
      <c r="T1280" s="500">
        <f t="shared" ref="T1280:Y1280" si="495">T1277</f>
        <v>0</v>
      </c>
      <c r="U1280" s="1066">
        <f t="shared" si="495"/>
        <v>80000</v>
      </c>
      <c r="V1280" s="500">
        <f t="shared" si="495"/>
        <v>80000</v>
      </c>
      <c r="W1280" s="1066">
        <f t="shared" si="495"/>
        <v>80000</v>
      </c>
      <c r="X1280" s="500">
        <f t="shared" si="495"/>
        <v>80000</v>
      </c>
      <c r="Y1280" s="500">
        <f t="shared" si="495"/>
        <v>80000</v>
      </c>
    </row>
    <row r="1281" spans="2:25" ht="21" hidden="1" customHeight="1" x14ac:dyDescent="0.25">
      <c r="B1281" s="506" t="s">
        <v>105</v>
      </c>
      <c r="C1281" s="506" t="s">
        <v>5</v>
      </c>
      <c r="D1281" s="473"/>
      <c r="E1281" s="508"/>
      <c r="F1281" s="508"/>
      <c r="G1281" s="508"/>
      <c r="H1281" s="508"/>
      <c r="I1281" s="486"/>
      <c r="J1281" s="509"/>
      <c r="K1281" s="509"/>
      <c r="L1281" s="501">
        <v>3</v>
      </c>
      <c r="M1281" s="501">
        <v>8</v>
      </c>
      <c r="N1281" s="501">
        <v>3</v>
      </c>
      <c r="O1281" s="509"/>
      <c r="P1281" s="545">
        <v>383</v>
      </c>
      <c r="Q1281" s="545" t="s">
        <v>283</v>
      </c>
      <c r="R1281" s="486">
        <v>11</v>
      </c>
      <c r="S1281" s="487">
        <f t="shared" ref="S1281:Y1281" si="496">S86</f>
        <v>50000</v>
      </c>
      <c r="T1281" s="487">
        <f t="shared" si="496"/>
        <v>42188</v>
      </c>
      <c r="U1281" s="1067">
        <f t="shared" si="496"/>
        <v>50000</v>
      </c>
      <c r="V1281" s="487">
        <f t="shared" si="496"/>
        <v>50000</v>
      </c>
      <c r="W1281" s="1067">
        <f t="shared" si="496"/>
        <v>50000</v>
      </c>
      <c r="X1281" s="487">
        <f t="shared" si="496"/>
        <v>50000</v>
      </c>
      <c r="Y1281" s="487">
        <f t="shared" si="496"/>
        <v>50000</v>
      </c>
    </row>
    <row r="1282" spans="2:25" ht="21" hidden="1" customHeight="1" x14ac:dyDescent="0.25">
      <c r="B1282" s="506"/>
      <c r="C1282" s="506" t="s">
        <v>5</v>
      </c>
      <c r="D1282" s="473"/>
      <c r="E1282" s="508"/>
      <c r="F1282" s="508"/>
      <c r="G1282" s="508"/>
      <c r="H1282" s="508"/>
      <c r="I1282" s="486"/>
      <c r="J1282" s="509"/>
      <c r="K1282" s="509"/>
      <c r="L1282" s="501">
        <v>3</v>
      </c>
      <c r="M1282" s="501">
        <v>8</v>
      </c>
      <c r="N1282" s="501">
        <v>3</v>
      </c>
      <c r="O1282" s="509"/>
      <c r="P1282" s="545">
        <v>383</v>
      </c>
      <c r="Q1282" s="545" t="s">
        <v>283</v>
      </c>
      <c r="R1282" s="488">
        <v>43</v>
      </c>
      <c r="S1282" s="487">
        <f t="shared" ref="S1282:Y1282" si="497">S223</f>
        <v>1200000</v>
      </c>
      <c r="T1282" s="487">
        <f t="shared" si="497"/>
        <v>6250</v>
      </c>
      <c r="U1282" s="1067">
        <f t="shared" si="497"/>
        <v>1200000</v>
      </c>
      <c r="V1282" s="487">
        <f t="shared" si="497"/>
        <v>1200000</v>
      </c>
      <c r="W1282" s="1067">
        <f t="shared" si="497"/>
        <v>1200000</v>
      </c>
      <c r="X1282" s="487">
        <f t="shared" si="497"/>
        <v>1200000</v>
      </c>
      <c r="Y1282" s="487">
        <f t="shared" si="497"/>
        <v>1200000</v>
      </c>
    </row>
    <row r="1283" spans="2:25" ht="15" hidden="1" customHeight="1" x14ac:dyDescent="0.25">
      <c r="B1283" s="515" t="s">
        <v>105</v>
      </c>
      <c r="C1283" s="515"/>
      <c r="D1283" s="473"/>
      <c r="E1283" s="508"/>
      <c r="F1283" s="508"/>
      <c r="G1283" s="508"/>
      <c r="H1283" s="508"/>
      <c r="I1283" s="486"/>
      <c r="J1283" s="473" t="s">
        <v>201</v>
      </c>
      <c r="K1283" s="507"/>
      <c r="L1283" s="474">
        <v>3</v>
      </c>
      <c r="M1283" s="474">
        <v>8</v>
      </c>
      <c r="N1283" s="474">
        <v>3</v>
      </c>
      <c r="O1283" s="507"/>
      <c r="P1283" s="473">
        <v>383</v>
      </c>
      <c r="Q1283" s="547" t="s">
        <v>283</v>
      </c>
      <c r="R1283" s="486">
        <v>11</v>
      </c>
      <c r="S1283" s="487">
        <f t="shared" ref="S1283:Y1283" si="498">S1281</f>
        <v>50000</v>
      </c>
      <c r="T1283" s="487">
        <f t="shared" si="498"/>
        <v>42188</v>
      </c>
      <c r="U1283" s="1067">
        <f t="shared" si="498"/>
        <v>50000</v>
      </c>
      <c r="V1283" s="487">
        <f t="shared" si="498"/>
        <v>50000</v>
      </c>
      <c r="W1283" s="1067">
        <f t="shared" si="498"/>
        <v>50000</v>
      </c>
      <c r="X1283" s="487">
        <f t="shared" si="498"/>
        <v>50000</v>
      </c>
      <c r="Y1283" s="487">
        <f t="shared" si="498"/>
        <v>50000</v>
      </c>
    </row>
    <row r="1284" spans="2:25" ht="15" hidden="1" customHeight="1" x14ac:dyDescent="0.25">
      <c r="B1284" s="515"/>
      <c r="C1284" s="515"/>
      <c r="D1284" s="473"/>
      <c r="E1284" s="508"/>
      <c r="F1284" s="508"/>
      <c r="G1284" s="508"/>
      <c r="H1284" s="508"/>
      <c r="I1284" s="486"/>
      <c r="J1284" s="473" t="s">
        <v>201</v>
      </c>
      <c r="K1284" s="507"/>
      <c r="L1284" s="474">
        <v>3</v>
      </c>
      <c r="M1284" s="474">
        <v>8</v>
      </c>
      <c r="N1284" s="474">
        <v>3</v>
      </c>
      <c r="O1284" s="507"/>
      <c r="P1284" s="473">
        <v>383</v>
      </c>
      <c r="Q1284" s="547" t="s">
        <v>283</v>
      </c>
      <c r="R1284" s="488">
        <v>43</v>
      </c>
      <c r="S1284" s="487">
        <f t="shared" ref="S1284:Y1284" si="499">S1282</f>
        <v>1200000</v>
      </c>
      <c r="T1284" s="487">
        <f t="shared" si="499"/>
        <v>6250</v>
      </c>
      <c r="U1284" s="1067">
        <f t="shared" si="499"/>
        <v>1200000</v>
      </c>
      <c r="V1284" s="487">
        <f t="shared" si="499"/>
        <v>1200000</v>
      </c>
      <c r="W1284" s="1067">
        <f t="shared" si="499"/>
        <v>1200000</v>
      </c>
      <c r="X1284" s="487">
        <f t="shared" si="499"/>
        <v>1200000</v>
      </c>
      <c r="Y1284" s="487">
        <f t="shared" si="499"/>
        <v>1200000</v>
      </c>
    </row>
    <row r="1285" spans="2:25" ht="15" hidden="1" customHeight="1" x14ac:dyDescent="0.25">
      <c r="B1285" s="515"/>
      <c r="C1285" s="515"/>
      <c r="D1285" s="473"/>
      <c r="E1285" s="508"/>
      <c r="F1285" s="508"/>
      <c r="G1285" s="508"/>
      <c r="H1285" s="508"/>
      <c r="I1285" s="486"/>
      <c r="J1285" s="473" t="s">
        <v>202</v>
      </c>
      <c r="K1285" s="507"/>
      <c r="L1285" s="478">
        <v>3</v>
      </c>
      <c r="M1285" s="478">
        <v>8</v>
      </c>
      <c r="N1285" s="478">
        <v>3</v>
      </c>
      <c r="O1285" s="500"/>
      <c r="P1285" s="516">
        <v>383</v>
      </c>
      <c r="Q1285" s="525" t="s">
        <v>283</v>
      </c>
      <c r="R1285" s="500"/>
      <c r="S1285" s="500">
        <f t="shared" ref="S1285:Y1285" si="500">S1283+S1284</f>
        <v>1250000</v>
      </c>
      <c r="T1285" s="500">
        <f t="shared" si="500"/>
        <v>48438</v>
      </c>
      <c r="U1285" s="1066">
        <f t="shared" si="500"/>
        <v>1250000</v>
      </c>
      <c r="V1285" s="500">
        <f t="shared" si="500"/>
        <v>1250000</v>
      </c>
      <c r="W1285" s="1066">
        <f t="shared" si="500"/>
        <v>1250000</v>
      </c>
      <c r="X1285" s="500">
        <f t="shared" si="500"/>
        <v>1250000</v>
      </c>
      <c r="Y1285" s="500">
        <f t="shared" si="500"/>
        <v>1250000</v>
      </c>
    </row>
    <row r="1286" spans="2:25" ht="15" hidden="1" customHeight="1" x14ac:dyDescent="0.25">
      <c r="B1286" s="515"/>
      <c r="C1286" s="515"/>
      <c r="D1286" s="473"/>
      <c r="E1286" s="508"/>
      <c r="F1286" s="508"/>
      <c r="G1286" s="508"/>
      <c r="H1286" s="508"/>
      <c r="I1286" s="486"/>
      <c r="J1286" s="473" t="s">
        <v>98</v>
      </c>
      <c r="K1286" s="507"/>
      <c r="L1286" s="478">
        <v>3</v>
      </c>
      <c r="M1286" s="478">
        <v>8</v>
      </c>
      <c r="N1286" s="478"/>
      <c r="O1286" s="500"/>
      <c r="P1286" s="516"/>
      <c r="Q1286" s="525"/>
      <c r="R1286" s="500"/>
      <c r="S1286" s="500">
        <f>S1283</f>
        <v>50000</v>
      </c>
      <c r="T1286" s="500">
        <f t="shared" ref="T1286:Y1286" si="501">T1283</f>
        <v>42188</v>
      </c>
      <c r="U1286" s="1066">
        <f t="shared" si="501"/>
        <v>50000</v>
      </c>
      <c r="V1286" s="500">
        <f t="shared" si="501"/>
        <v>50000</v>
      </c>
      <c r="W1286" s="1066">
        <f t="shared" si="501"/>
        <v>50000</v>
      </c>
      <c r="X1286" s="500">
        <f t="shared" si="501"/>
        <v>50000</v>
      </c>
      <c r="Y1286" s="500">
        <f t="shared" si="501"/>
        <v>50000</v>
      </c>
    </row>
    <row r="1287" spans="2:25" ht="21" hidden="1" customHeight="1" x14ac:dyDescent="0.25">
      <c r="B1287" s="506" t="s">
        <v>105</v>
      </c>
      <c r="C1287" s="506" t="s">
        <v>5</v>
      </c>
      <c r="D1287" s="473"/>
      <c r="E1287" s="508"/>
      <c r="F1287" s="508"/>
      <c r="G1287" s="508"/>
      <c r="H1287" s="508"/>
      <c r="I1287" s="486"/>
      <c r="J1287" s="509"/>
      <c r="K1287" s="509"/>
      <c r="L1287" s="501">
        <v>3</v>
      </c>
      <c r="M1287" s="501">
        <v>8</v>
      </c>
      <c r="N1287" s="501">
        <v>4</v>
      </c>
      <c r="O1287" s="509"/>
      <c r="P1287" s="545">
        <v>384</v>
      </c>
      <c r="Q1287" s="545" t="s">
        <v>303</v>
      </c>
      <c r="R1287" s="799">
        <v>563</v>
      </c>
      <c r="S1287" s="487">
        <f t="shared" ref="S1287:Y1287" si="502">S371</f>
        <v>0</v>
      </c>
      <c r="T1287" s="487">
        <f t="shared" si="502"/>
        <v>0</v>
      </c>
      <c r="U1287" s="1067">
        <f t="shared" si="502"/>
        <v>0</v>
      </c>
      <c r="V1287" s="487">
        <f t="shared" si="502"/>
        <v>0</v>
      </c>
      <c r="W1287" s="1067">
        <f t="shared" si="502"/>
        <v>0</v>
      </c>
      <c r="X1287" s="487">
        <f t="shared" si="502"/>
        <v>0</v>
      </c>
      <c r="Y1287" s="487">
        <f t="shared" si="502"/>
        <v>0</v>
      </c>
    </row>
    <row r="1288" spans="2:25" ht="25.5" hidden="1" customHeight="1" x14ac:dyDescent="0.25">
      <c r="B1288" s="515" t="s">
        <v>105</v>
      </c>
      <c r="C1288" s="515"/>
      <c r="D1288" s="473"/>
      <c r="E1288" s="508"/>
      <c r="F1288" s="508"/>
      <c r="G1288" s="508"/>
      <c r="H1288" s="508"/>
      <c r="I1288" s="486"/>
      <c r="J1288" s="473" t="s">
        <v>201</v>
      </c>
      <c r="K1288" s="507"/>
      <c r="L1288" s="474">
        <v>3</v>
      </c>
      <c r="M1288" s="474">
        <v>8</v>
      </c>
      <c r="N1288" s="474">
        <v>4</v>
      </c>
      <c r="O1288" s="487"/>
      <c r="P1288" s="473">
        <v>384</v>
      </c>
      <c r="Q1288" s="524" t="s">
        <v>303</v>
      </c>
      <c r="R1288" s="799">
        <v>563</v>
      </c>
      <c r="S1288" s="487">
        <f t="shared" ref="S1288:Y1288" si="503">S1287</f>
        <v>0</v>
      </c>
      <c r="T1288" s="487">
        <f t="shared" si="503"/>
        <v>0</v>
      </c>
      <c r="U1288" s="1067">
        <f t="shared" si="503"/>
        <v>0</v>
      </c>
      <c r="V1288" s="487">
        <f t="shared" si="503"/>
        <v>0</v>
      </c>
      <c r="W1288" s="1067">
        <f t="shared" si="503"/>
        <v>0</v>
      </c>
      <c r="X1288" s="487">
        <f t="shared" si="503"/>
        <v>0</v>
      </c>
      <c r="Y1288" s="487">
        <f t="shared" si="503"/>
        <v>0</v>
      </c>
    </row>
    <row r="1289" spans="2:25" ht="25.5" hidden="1" customHeight="1" x14ac:dyDescent="0.25">
      <c r="B1289" s="515"/>
      <c r="C1289" s="515"/>
      <c r="D1289" s="473"/>
      <c r="E1289" s="508"/>
      <c r="F1289" s="508"/>
      <c r="G1289" s="508"/>
      <c r="H1289" s="508"/>
      <c r="I1289" s="486"/>
      <c r="J1289" s="473" t="s">
        <v>202</v>
      </c>
      <c r="K1289" s="507"/>
      <c r="L1289" s="478">
        <v>3</v>
      </c>
      <c r="M1289" s="478">
        <v>8</v>
      </c>
      <c r="N1289" s="478">
        <v>4</v>
      </c>
      <c r="O1289" s="500"/>
      <c r="P1289" s="516">
        <v>384</v>
      </c>
      <c r="Q1289" s="525" t="s">
        <v>303</v>
      </c>
      <c r="R1289" s="481"/>
      <c r="S1289" s="500">
        <f t="shared" ref="S1289:Y1289" si="504">S1288</f>
        <v>0</v>
      </c>
      <c r="T1289" s="500">
        <f t="shared" si="504"/>
        <v>0</v>
      </c>
      <c r="U1289" s="1066">
        <f t="shared" si="504"/>
        <v>0</v>
      </c>
      <c r="V1289" s="500">
        <f t="shared" si="504"/>
        <v>0</v>
      </c>
      <c r="W1289" s="1066">
        <f t="shared" si="504"/>
        <v>0</v>
      </c>
      <c r="X1289" s="500">
        <f t="shared" si="504"/>
        <v>0</v>
      </c>
      <c r="Y1289" s="500">
        <f t="shared" si="504"/>
        <v>0</v>
      </c>
    </row>
    <row r="1290" spans="2:25" ht="21" hidden="1" customHeight="1" x14ac:dyDescent="0.25">
      <c r="B1290" s="506" t="s">
        <v>105</v>
      </c>
      <c r="C1290" s="506" t="s">
        <v>5</v>
      </c>
      <c r="D1290" s="507"/>
      <c r="E1290" s="508"/>
      <c r="F1290" s="508"/>
      <c r="G1290" s="508"/>
      <c r="H1290" s="508"/>
      <c r="I1290" s="486"/>
      <c r="J1290" s="509"/>
      <c r="K1290" s="509"/>
      <c r="L1290" s="501">
        <v>4</v>
      </c>
      <c r="M1290" s="501">
        <v>1</v>
      </c>
      <c r="N1290" s="501">
        <v>2</v>
      </c>
      <c r="O1290" s="509"/>
      <c r="P1290" s="520">
        <v>412</v>
      </c>
      <c r="Q1290" s="545" t="s">
        <v>211</v>
      </c>
      <c r="R1290" s="480">
        <v>11</v>
      </c>
      <c r="S1290" s="702">
        <f>S282+S291+S183</f>
        <v>100000</v>
      </c>
      <c r="T1290" s="702">
        <f t="shared" ref="T1290:Y1290" si="505">T282+T291+T183</f>
        <v>0</v>
      </c>
      <c r="U1290" s="1064">
        <f t="shared" si="505"/>
        <v>100000</v>
      </c>
      <c r="V1290" s="702">
        <f t="shared" si="505"/>
        <v>100000</v>
      </c>
      <c r="W1290" s="1064">
        <f t="shared" si="505"/>
        <v>100000</v>
      </c>
      <c r="X1290" s="702">
        <f t="shared" si="505"/>
        <v>100000</v>
      </c>
      <c r="Y1290" s="702">
        <f t="shared" si="505"/>
        <v>100000</v>
      </c>
    </row>
    <row r="1291" spans="2:25" ht="21" hidden="1" customHeight="1" x14ac:dyDescent="0.25">
      <c r="B1291" s="506" t="s">
        <v>105</v>
      </c>
      <c r="C1291" s="506" t="s">
        <v>5</v>
      </c>
      <c r="D1291" s="507"/>
      <c r="E1291" s="508"/>
      <c r="F1291" s="508"/>
      <c r="G1291" s="508"/>
      <c r="H1291" s="508"/>
      <c r="I1291" s="486"/>
      <c r="J1291" s="509"/>
      <c r="K1291" s="509"/>
      <c r="L1291" s="501">
        <v>4</v>
      </c>
      <c r="M1291" s="501">
        <v>1</v>
      </c>
      <c r="N1291" s="501">
        <v>2</v>
      </c>
      <c r="O1291" s="509"/>
      <c r="P1291" s="520">
        <v>412</v>
      </c>
      <c r="Q1291" s="545" t="s">
        <v>211</v>
      </c>
      <c r="R1291" s="887">
        <v>12</v>
      </c>
      <c r="S1291" s="702">
        <f>S342</f>
        <v>12000</v>
      </c>
      <c r="T1291" s="702">
        <f t="shared" ref="T1291:Y1291" si="506">T342</f>
        <v>0</v>
      </c>
      <c r="U1291" s="1064">
        <f t="shared" si="506"/>
        <v>12000</v>
      </c>
      <c r="V1291" s="702">
        <f t="shared" si="506"/>
        <v>9600</v>
      </c>
      <c r="W1291" s="1064">
        <f t="shared" si="506"/>
        <v>12000</v>
      </c>
      <c r="X1291" s="702">
        <f t="shared" si="506"/>
        <v>8400</v>
      </c>
      <c r="Y1291" s="702">
        <f t="shared" si="506"/>
        <v>12000</v>
      </c>
    </row>
    <row r="1292" spans="2:25" ht="21" hidden="1" customHeight="1" x14ac:dyDescent="0.25">
      <c r="B1292" s="506" t="s">
        <v>105</v>
      </c>
      <c r="C1292" s="506" t="s">
        <v>5</v>
      </c>
      <c r="D1292" s="507"/>
      <c r="E1292" s="508"/>
      <c r="F1292" s="508"/>
      <c r="G1292" s="508"/>
      <c r="H1292" s="508"/>
      <c r="I1292" s="486"/>
      <c r="J1292" s="509"/>
      <c r="K1292" s="509"/>
      <c r="L1292" s="501">
        <v>4</v>
      </c>
      <c r="M1292" s="501">
        <v>1</v>
      </c>
      <c r="N1292" s="501">
        <v>2</v>
      </c>
      <c r="O1292" s="509"/>
      <c r="P1292" s="520">
        <v>412</v>
      </c>
      <c r="Q1292" s="545" t="s">
        <v>211</v>
      </c>
      <c r="R1292" s="488">
        <v>43</v>
      </c>
      <c r="S1292" s="702">
        <f>S157+S224+S192</f>
        <v>950000</v>
      </c>
      <c r="T1292" s="702">
        <f t="shared" ref="T1292:Y1292" si="507">T157+T224+T192</f>
        <v>0</v>
      </c>
      <c r="U1292" s="1064">
        <f t="shared" si="507"/>
        <v>150000</v>
      </c>
      <c r="V1292" s="702">
        <f t="shared" si="507"/>
        <v>150000</v>
      </c>
      <c r="W1292" s="1064">
        <f t="shared" si="507"/>
        <v>150000</v>
      </c>
      <c r="X1292" s="702">
        <f t="shared" si="507"/>
        <v>150000</v>
      </c>
      <c r="Y1292" s="702">
        <f t="shared" si="507"/>
        <v>150000</v>
      </c>
    </row>
    <row r="1293" spans="2:25" ht="21" hidden="1" customHeight="1" x14ac:dyDescent="0.25">
      <c r="B1293" s="506" t="s">
        <v>105</v>
      </c>
      <c r="C1293" s="506" t="s">
        <v>5</v>
      </c>
      <c r="D1293" s="507"/>
      <c r="E1293" s="508"/>
      <c r="F1293" s="508"/>
      <c r="G1293" s="508"/>
      <c r="H1293" s="508"/>
      <c r="I1293" s="486"/>
      <c r="J1293" s="509"/>
      <c r="K1293" s="509"/>
      <c r="L1293" s="501">
        <v>4</v>
      </c>
      <c r="M1293" s="501">
        <v>1</v>
      </c>
      <c r="N1293" s="501">
        <v>2</v>
      </c>
      <c r="O1293" s="509"/>
      <c r="P1293" s="520">
        <v>412</v>
      </c>
      <c r="Q1293" s="545" t="s">
        <v>211</v>
      </c>
      <c r="R1293" s="888">
        <v>563</v>
      </c>
      <c r="S1293" s="702">
        <f>S372</f>
        <v>68000</v>
      </c>
      <c r="T1293" s="702">
        <f t="shared" ref="T1293:Y1293" si="508">T372</f>
        <v>0</v>
      </c>
      <c r="U1293" s="1064">
        <f t="shared" si="508"/>
        <v>68000</v>
      </c>
      <c r="V1293" s="702">
        <f t="shared" si="508"/>
        <v>54400</v>
      </c>
      <c r="W1293" s="1064">
        <f t="shared" si="508"/>
        <v>68000</v>
      </c>
      <c r="X1293" s="702">
        <f t="shared" si="508"/>
        <v>38080</v>
      </c>
      <c r="Y1293" s="702">
        <f t="shared" si="508"/>
        <v>68000</v>
      </c>
    </row>
    <row r="1294" spans="2:25" ht="21" hidden="1" customHeight="1" x14ac:dyDescent="0.25">
      <c r="B1294" s="718" t="s">
        <v>105</v>
      </c>
      <c r="C1294" s="718" t="s">
        <v>275</v>
      </c>
      <c r="D1294" s="507"/>
      <c r="E1294" s="508"/>
      <c r="F1294" s="508"/>
      <c r="G1294" s="508"/>
      <c r="H1294" s="508"/>
      <c r="I1294" s="486"/>
      <c r="J1294" s="719"/>
      <c r="K1294" s="719"/>
      <c r="L1294" s="720">
        <v>4</v>
      </c>
      <c r="M1294" s="720">
        <v>1</v>
      </c>
      <c r="N1294" s="720">
        <v>2</v>
      </c>
      <c r="O1294" s="719"/>
      <c r="P1294" s="724">
        <v>412</v>
      </c>
      <c r="Q1294" s="726" t="s">
        <v>211</v>
      </c>
      <c r="R1294" s="486">
        <v>11</v>
      </c>
      <c r="S1294" s="702">
        <f>S446+S474</f>
        <v>100000</v>
      </c>
      <c r="T1294" s="702">
        <f t="shared" ref="T1294:Y1294" si="509">T446+T474</f>
        <v>0</v>
      </c>
      <c r="U1294" s="1064">
        <f t="shared" si="509"/>
        <v>100000</v>
      </c>
      <c r="V1294" s="702">
        <f t="shared" si="509"/>
        <v>100000</v>
      </c>
      <c r="W1294" s="1064">
        <f t="shared" si="509"/>
        <v>100000</v>
      </c>
      <c r="X1294" s="702">
        <f t="shared" si="509"/>
        <v>100000</v>
      </c>
      <c r="Y1294" s="702">
        <f t="shared" si="509"/>
        <v>100000</v>
      </c>
    </row>
    <row r="1295" spans="2:25" ht="21" hidden="1" customHeight="1" x14ac:dyDescent="0.25">
      <c r="B1295" s="718" t="s">
        <v>105</v>
      </c>
      <c r="C1295" s="718" t="s">
        <v>275</v>
      </c>
      <c r="D1295" s="507"/>
      <c r="E1295" s="508"/>
      <c r="F1295" s="508"/>
      <c r="G1295" s="508"/>
      <c r="H1295" s="508"/>
      <c r="I1295" s="486"/>
      <c r="J1295" s="719"/>
      <c r="K1295" s="719"/>
      <c r="L1295" s="720">
        <v>4</v>
      </c>
      <c r="M1295" s="720">
        <v>1</v>
      </c>
      <c r="N1295" s="720">
        <v>2</v>
      </c>
      <c r="O1295" s="719"/>
      <c r="P1295" s="724">
        <v>412</v>
      </c>
      <c r="Q1295" s="726" t="s">
        <v>211</v>
      </c>
      <c r="R1295" s="792">
        <v>43</v>
      </c>
      <c r="S1295" s="702">
        <f>S485</f>
        <v>260000</v>
      </c>
      <c r="T1295" s="702">
        <f t="shared" ref="T1295:Y1295" si="510">T485</f>
        <v>0</v>
      </c>
      <c r="U1295" s="1064">
        <f t="shared" si="510"/>
        <v>110000</v>
      </c>
      <c r="V1295" s="702">
        <f t="shared" si="510"/>
        <v>110000</v>
      </c>
      <c r="W1295" s="1064">
        <f t="shared" si="510"/>
        <v>110000</v>
      </c>
      <c r="X1295" s="702">
        <f t="shared" si="510"/>
        <v>110000</v>
      </c>
      <c r="Y1295" s="702">
        <f t="shared" si="510"/>
        <v>110000</v>
      </c>
    </row>
    <row r="1296" spans="2:25" ht="21" hidden="1" customHeight="1" x14ac:dyDescent="0.25">
      <c r="B1296" s="785" t="s">
        <v>105</v>
      </c>
      <c r="C1296" s="785" t="s">
        <v>289</v>
      </c>
      <c r="D1296" s="507"/>
      <c r="E1296" s="508"/>
      <c r="F1296" s="508"/>
      <c r="G1296" s="508"/>
      <c r="H1296" s="508"/>
      <c r="I1296" s="486"/>
      <c r="J1296" s="786"/>
      <c r="K1296" s="786"/>
      <c r="L1296" s="787">
        <v>4</v>
      </c>
      <c r="M1296" s="787">
        <v>1</v>
      </c>
      <c r="N1296" s="787">
        <v>2</v>
      </c>
      <c r="O1296" s="786"/>
      <c r="P1296" s="793">
        <v>412</v>
      </c>
      <c r="Q1296" s="794" t="s">
        <v>211</v>
      </c>
      <c r="R1296" s="792">
        <v>43</v>
      </c>
      <c r="S1296" s="702">
        <f>S543</f>
        <v>5000</v>
      </c>
      <c r="T1296" s="702">
        <f t="shared" ref="T1296:Y1296" si="511">T543</f>
        <v>0</v>
      </c>
      <c r="U1296" s="1064">
        <f t="shared" si="511"/>
        <v>5000</v>
      </c>
      <c r="V1296" s="702">
        <f t="shared" si="511"/>
        <v>5000</v>
      </c>
      <c r="W1296" s="1064">
        <f t="shared" si="511"/>
        <v>5000</v>
      </c>
      <c r="X1296" s="702">
        <f t="shared" si="511"/>
        <v>5000</v>
      </c>
      <c r="Y1296" s="702">
        <f t="shared" si="511"/>
        <v>5000</v>
      </c>
    </row>
    <row r="1297" spans="2:25" ht="21" hidden="1" customHeight="1" x14ac:dyDescent="0.25">
      <c r="B1297" s="511" t="s">
        <v>105</v>
      </c>
      <c r="C1297" s="511" t="s">
        <v>116</v>
      </c>
      <c r="D1297" s="507"/>
      <c r="E1297" s="508"/>
      <c r="F1297" s="508"/>
      <c r="G1297" s="508"/>
      <c r="H1297" s="508"/>
      <c r="I1297" s="486"/>
      <c r="J1297" s="518"/>
      <c r="K1297" s="518"/>
      <c r="L1297" s="518">
        <v>4</v>
      </c>
      <c r="M1297" s="518">
        <v>1</v>
      </c>
      <c r="N1297" s="518">
        <v>2</v>
      </c>
      <c r="O1297" s="518"/>
      <c r="P1297" s="518">
        <v>412</v>
      </c>
      <c r="Q1297" s="518" t="s">
        <v>211</v>
      </c>
      <c r="R1297" s="889">
        <v>11</v>
      </c>
      <c r="S1297" s="702">
        <f>S618</f>
        <v>85000</v>
      </c>
      <c r="T1297" s="702">
        <f t="shared" ref="T1297:Y1297" si="512">T618</f>
        <v>30222</v>
      </c>
      <c r="U1297" s="1064">
        <f t="shared" si="512"/>
        <v>85000</v>
      </c>
      <c r="V1297" s="702">
        <f t="shared" si="512"/>
        <v>85000</v>
      </c>
      <c r="W1297" s="1064">
        <f t="shared" si="512"/>
        <v>85000</v>
      </c>
      <c r="X1297" s="702">
        <f t="shared" si="512"/>
        <v>85000</v>
      </c>
      <c r="Y1297" s="702">
        <f t="shared" si="512"/>
        <v>85000</v>
      </c>
    </row>
    <row r="1298" spans="2:25" ht="21" hidden="1" customHeight="1" x14ac:dyDescent="0.25">
      <c r="B1298" s="513" t="s">
        <v>105</v>
      </c>
      <c r="C1298" s="513" t="s">
        <v>150</v>
      </c>
      <c r="D1298" s="507"/>
      <c r="E1298" s="508"/>
      <c r="F1298" s="508"/>
      <c r="G1298" s="508"/>
      <c r="H1298" s="508"/>
      <c r="I1298" s="486"/>
      <c r="J1298" s="514"/>
      <c r="K1298" s="514"/>
      <c r="L1298" s="503">
        <v>4</v>
      </c>
      <c r="M1298" s="503">
        <v>1</v>
      </c>
      <c r="N1298" s="503">
        <v>2</v>
      </c>
      <c r="O1298" s="514"/>
      <c r="P1298" s="528">
        <v>412</v>
      </c>
      <c r="Q1298" s="546" t="s">
        <v>211</v>
      </c>
      <c r="R1298" s="480">
        <v>11</v>
      </c>
      <c r="S1298" s="702">
        <f>S810+S874</f>
        <v>2000000</v>
      </c>
      <c r="T1298" s="702">
        <f t="shared" ref="T1298:Y1298" si="513">T810+T874</f>
        <v>2000000</v>
      </c>
      <c r="U1298" s="1064">
        <f t="shared" si="513"/>
        <v>2000000</v>
      </c>
      <c r="V1298" s="702">
        <f t="shared" si="513"/>
        <v>2700000</v>
      </c>
      <c r="W1298" s="1064">
        <f t="shared" si="513"/>
        <v>2000000</v>
      </c>
      <c r="X1298" s="702">
        <f t="shared" si="513"/>
        <v>2700000</v>
      </c>
      <c r="Y1298" s="702">
        <f t="shared" si="513"/>
        <v>2700000</v>
      </c>
    </row>
    <row r="1299" spans="2:25" ht="21" hidden="1" customHeight="1" x14ac:dyDescent="0.25">
      <c r="B1299" s="513" t="s">
        <v>105</v>
      </c>
      <c r="C1299" s="513" t="s">
        <v>150</v>
      </c>
      <c r="D1299" s="507"/>
      <c r="E1299" s="508"/>
      <c r="F1299" s="508"/>
      <c r="G1299" s="508"/>
      <c r="H1299" s="508"/>
      <c r="I1299" s="486"/>
      <c r="J1299" s="514"/>
      <c r="K1299" s="514"/>
      <c r="L1299" s="503">
        <v>4</v>
      </c>
      <c r="M1299" s="503">
        <v>1</v>
      </c>
      <c r="N1299" s="503">
        <v>2</v>
      </c>
      <c r="O1299" s="514"/>
      <c r="P1299" s="528">
        <v>412</v>
      </c>
      <c r="Q1299" s="546" t="s">
        <v>211</v>
      </c>
      <c r="R1299" s="493">
        <v>13</v>
      </c>
      <c r="S1299" s="702">
        <f>S895</f>
        <v>150000</v>
      </c>
      <c r="T1299" s="702">
        <f t="shared" ref="T1299:Y1299" si="514">T895</f>
        <v>0</v>
      </c>
      <c r="U1299" s="1064">
        <f t="shared" si="514"/>
        <v>0</v>
      </c>
      <c r="V1299" s="702">
        <f t="shared" si="514"/>
        <v>5000</v>
      </c>
      <c r="W1299" s="1064">
        <f t="shared" si="514"/>
        <v>0</v>
      </c>
      <c r="X1299" s="702">
        <f t="shared" si="514"/>
        <v>0</v>
      </c>
      <c r="Y1299" s="702">
        <f t="shared" si="514"/>
        <v>0</v>
      </c>
    </row>
    <row r="1300" spans="2:25" ht="21" hidden="1" customHeight="1" x14ac:dyDescent="0.25">
      <c r="B1300" s="513" t="s">
        <v>105</v>
      </c>
      <c r="C1300" s="513" t="s">
        <v>150</v>
      </c>
      <c r="D1300" s="507"/>
      <c r="E1300" s="508"/>
      <c r="F1300" s="508"/>
      <c r="G1300" s="508"/>
      <c r="H1300" s="508"/>
      <c r="I1300" s="486"/>
      <c r="J1300" s="514"/>
      <c r="K1300" s="514"/>
      <c r="L1300" s="503">
        <v>4</v>
      </c>
      <c r="M1300" s="503">
        <v>1</v>
      </c>
      <c r="N1300" s="503">
        <v>2</v>
      </c>
      <c r="O1300" s="514"/>
      <c r="P1300" s="528">
        <v>412</v>
      </c>
      <c r="Q1300" s="546" t="s">
        <v>211</v>
      </c>
      <c r="R1300" s="488">
        <v>43</v>
      </c>
      <c r="S1300" s="702">
        <f>S924</f>
        <v>0</v>
      </c>
      <c r="T1300" s="702">
        <f t="shared" ref="T1300:Y1300" si="515">T924</f>
        <v>0</v>
      </c>
      <c r="U1300" s="1064">
        <f t="shared" si="515"/>
        <v>0</v>
      </c>
      <c r="V1300" s="702">
        <f t="shared" si="515"/>
        <v>0</v>
      </c>
      <c r="W1300" s="1064">
        <f t="shared" si="515"/>
        <v>0</v>
      </c>
      <c r="X1300" s="702">
        <f t="shared" si="515"/>
        <v>0</v>
      </c>
      <c r="Y1300" s="702">
        <f t="shared" si="515"/>
        <v>0</v>
      </c>
    </row>
    <row r="1301" spans="2:25" ht="21" hidden="1" customHeight="1" x14ac:dyDescent="0.25">
      <c r="B1301" s="513" t="s">
        <v>105</v>
      </c>
      <c r="C1301" s="513" t="s">
        <v>150</v>
      </c>
      <c r="D1301" s="507"/>
      <c r="E1301" s="508"/>
      <c r="F1301" s="508"/>
      <c r="G1301" s="508"/>
      <c r="H1301" s="508"/>
      <c r="I1301" s="486"/>
      <c r="J1301" s="514"/>
      <c r="K1301" s="514"/>
      <c r="L1301" s="503">
        <v>4</v>
      </c>
      <c r="M1301" s="503">
        <v>1</v>
      </c>
      <c r="N1301" s="503">
        <v>2</v>
      </c>
      <c r="O1301" s="514"/>
      <c r="P1301" s="528">
        <v>412</v>
      </c>
      <c r="Q1301" s="546" t="s">
        <v>211</v>
      </c>
      <c r="R1301" s="481">
        <v>52</v>
      </c>
      <c r="S1301" s="702">
        <f>S816</f>
        <v>200000</v>
      </c>
      <c r="T1301" s="702">
        <f t="shared" ref="T1301:Y1301" si="516">T816</f>
        <v>863883</v>
      </c>
      <c r="U1301" s="1064">
        <f t="shared" si="516"/>
        <v>20000</v>
      </c>
      <c r="V1301" s="702">
        <f t="shared" si="516"/>
        <v>200000</v>
      </c>
      <c r="W1301" s="1064">
        <f t="shared" si="516"/>
        <v>200000</v>
      </c>
      <c r="X1301" s="702">
        <f t="shared" si="516"/>
        <v>200000</v>
      </c>
      <c r="Y1301" s="702">
        <f t="shared" si="516"/>
        <v>200000</v>
      </c>
    </row>
    <row r="1302" spans="2:25" ht="21" hidden="1" customHeight="1" x14ac:dyDescent="0.25">
      <c r="B1302" s="513" t="s">
        <v>105</v>
      </c>
      <c r="C1302" s="513" t="s">
        <v>150</v>
      </c>
      <c r="D1302" s="507"/>
      <c r="E1302" s="508"/>
      <c r="F1302" s="508"/>
      <c r="G1302" s="508"/>
      <c r="H1302" s="508"/>
      <c r="I1302" s="486"/>
      <c r="J1302" s="514"/>
      <c r="K1302" s="514"/>
      <c r="L1302" s="503">
        <v>4</v>
      </c>
      <c r="M1302" s="503">
        <v>1</v>
      </c>
      <c r="N1302" s="503">
        <v>2</v>
      </c>
      <c r="O1302" s="514"/>
      <c r="P1302" s="528">
        <v>412</v>
      </c>
      <c r="Q1302" s="546" t="s">
        <v>211</v>
      </c>
      <c r="R1302" s="485">
        <v>61</v>
      </c>
      <c r="S1302" s="702">
        <f>S822</f>
        <v>0</v>
      </c>
      <c r="T1302" s="702">
        <f t="shared" ref="T1302:Y1302" si="517">T822</f>
        <v>0</v>
      </c>
      <c r="U1302" s="1064">
        <f t="shared" si="517"/>
        <v>0</v>
      </c>
      <c r="V1302" s="702">
        <f t="shared" si="517"/>
        <v>0</v>
      </c>
      <c r="W1302" s="1064">
        <f t="shared" si="517"/>
        <v>0</v>
      </c>
      <c r="X1302" s="702">
        <f t="shared" si="517"/>
        <v>0</v>
      </c>
      <c r="Y1302" s="702">
        <f t="shared" si="517"/>
        <v>0</v>
      </c>
    </row>
    <row r="1303" spans="2:25" ht="21" hidden="1" customHeight="1" x14ac:dyDescent="0.25">
      <c r="B1303" s="513" t="s">
        <v>105</v>
      </c>
      <c r="C1303" s="513" t="s">
        <v>150</v>
      </c>
      <c r="D1303" s="507"/>
      <c r="E1303" s="508"/>
      <c r="F1303" s="508"/>
      <c r="G1303" s="508"/>
      <c r="H1303" s="508"/>
      <c r="I1303" s="486"/>
      <c r="J1303" s="514"/>
      <c r="K1303" s="514"/>
      <c r="L1303" s="503">
        <v>4</v>
      </c>
      <c r="M1303" s="503">
        <v>1</v>
      </c>
      <c r="N1303" s="503">
        <v>2</v>
      </c>
      <c r="O1303" s="514"/>
      <c r="P1303" s="528">
        <v>412</v>
      </c>
      <c r="Q1303" s="546" t="s">
        <v>211</v>
      </c>
      <c r="R1303" s="483">
        <v>83</v>
      </c>
      <c r="S1303" s="702">
        <f>S912</f>
        <v>1000000</v>
      </c>
      <c r="T1303" s="702">
        <f t="shared" ref="T1303:Y1303" si="518">T912</f>
        <v>0</v>
      </c>
      <c r="U1303" s="1064">
        <f t="shared" si="518"/>
        <v>0</v>
      </c>
      <c r="V1303" s="702">
        <f t="shared" si="518"/>
        <v>10000</v>
      </c>
      <c r="W1303" s="1064">
        <f t="shared" si="518"/>
        <v>0</v>
      </c>
      <c r="X1303" s="702">
        <f t="shared" si="518"/>
        <v>0</v>
      </c>
      <c r="Y1303" s="702">
        <f t="shared" si="518"/>
        <v>0</v>
      </c>
    </row>
    <row r="1304" spans="2:25" ht="15" hidden="1" customHeight="1" x14ac:dyDescent="0.25">
      <c r="B1304" s="515" t="s">
        <v>105</v>
      </c>
      <c r="C1304" s="515"/>
      <c r="D1304" s="507"/>
      <c r="E1304" s="508"/>
      <c r="F1304" s="508"/>
      <c r="G1304" s="508"/>
      <c r="H1304" s="508"/>
      <c r="I1304" s="486"/>
      <c r="J1304" s="473" t="s">
        <v>201</v>
      </c>
      <c r="K1304" s="473"/>
      <c r="L1304" s="474">
        <v>4</v>
      </c>
      <c r="M1304" s="474">
        <v>1</v>
      </c>
      <c r="N1304" s="474">
        <v>2</v>
      </c>
      <c r="O1304" s="473"/>
      <c r="P1304" s="536">
        <v>412</v>
      </c>
      <c r="Q1304" s="547" t="s">
        <v>211</v>
      </c>
      <c r="R1304" s="480">
        <v>11</v>
      </c>
      <c r="S1304" s="476">
        <f>S1290+S1298+S1294+S1297</f>
        <v>2285000</v>
      </c>
      <c r="T1304" s="476">
        <f t="shared" ref="T1304:Y1304" si="519">T1290+T1298+T1294+T1297</f>
        <v>2030222</v>
      </c>
      <c r="U1304" s="1065">
        <f t="shared" si="519"/>
        <v>2285000</v>
      </c>
      <c r="V1304" s="476">
        <f t="shared" si="519"/>
        <v>2985000</v>
      </c>
      <c r="W1304" s="1065">
        <f t="shared" si="519"/>
        <v>2285000</v>
      </c>
      <c r="X1304" s="476">
        <f t="shared" si="519"/>
        <v>2985000</v>
      </c>
      <c r="Y1304" s="476">
        <f t="shared" si="519"/>
        <v>2985000</v>
      </c>
    </row>
    <row r="1305" spans="2:25" ht="15" hidden="1" customHeight="1" x14ac:dyDescent="0.25">
      <c r="B1305" s="515" t="s">
        <v>105</v>
      </c>
      <c r="C1305" s="515"/>
      <c r="D1305" s="507"/>
      <c r="E1305" s="508"/>
      <c r="F1305" s="508"/>
      <c r="G1305" s="508"/>
      <c r="H1305" s="508"/>
      <c r="I1305" s="486"/>
      <c r="J1305" s="473" t="s">
        <v>201</v>
      </c>
      <c r="K1305" s="473"/>
      <c r="L1305" s="474">
        <v>4</v>
      </c>
      <c r="M1305" s="474">
        <v>1</v>
      </c>
      <c r="N1305" s="474">
        <v>2</v>
      </c>
      <c r="O1305" s="473"/>
      <c r="P1305" s="536">
        <v>412</v>
      </c>
      <c r="Q1305" s="547" t="s">
        <v>211</v>
      </c>
      <c r="R1305" s="887">
        <v>12</v>
      </c>
      <c r="S1305" s="476">
        <f>S1291</f>
        <v>12000</v>
      </c>
      <c r="T1305" s="476">
        <f t="shared" ref="T1305:Y1305" si="520">T1291</f>
        <v>0</v>
      </c>
      <c r="U1305" s="1065">
        <f t="shared" si="520"/>
        <v>12000</v>
      </c>
      <c r="V1305" s="476">
        <f t="shared" si="520"/>
        <v>9600</v>
      </c>
      <c r="W1305" s="1065">
        <f t="shared" si="520"/>
        <v>12000</v>
      </c>
      <c r="X1305" s="476">
        <f t="shared" si="520"/>
        <v>8400</v>
      </c>
      <c r="Y1305" s="476">
        <f t="shared" si="520"/>
        <v>12000</v>
      </c>
    </row>
    <row r="1306" spans="2:25" ht="15" hidden="1" customHeight="1" x14ac:dyDescent="0.25">
      <c r="B1306" s="515" t="s">
        <v>105</v>
      </c>
      <c r="C1306" s="515"/>
      <c r="D1306" s="507"/>
      <c r="E1306" s="508"/>
      <c r="F1306" s="508"/>
      <c r="G1306" s="508"/>
      <c r="H1306" s="508"/>
      <c r="I1306" s="486"/>
      <c r="J1306" s="473" t="s">
        <v>201</v>
      </c>
      <c r="K1306" s="473"/>
      <c r="L1306" s="474">
        <v>4</v>
      </c>
      <c r="M1306" s="474">
        <v>1</v>
      </c>
      <c r="N1306" s="474">
        <v>2</v>
      </c>
      <c r="O1306" s="473"/>
      <c r="P1306" s="536">
        <v>412</v>
      </c>
      <c r="Q1306" s="547" t="s">
        <v>211</v>
      </c>
      <c r="R1306" s="493">
        <v>13</v>
      </c>
      <c r="S1306" s="476">
        <f>S1299</f>
        <v>150000</v>
      </c>
      <c r="T1306" s="476">
        <f t="shared" ref="T1306:Y1306" si="521">T1299</f>
        <v>0</v>
      </c>
      <c r="U1306" s="1065">
        <f t="shared" si="521"/>
        <v>0</v>
      </c>
      <c r="V1306" s="476">
        <f t="shared" si="521"/>
        <v>5000</v>
      </c>
      <c r="W1306" s="1065">
        <f t="shared" si="521"/>
        <v>0</v>
      </c>
      <c r="X1306" s="476">
        <f t="shared" si="521"/>
        <v>0</v>
      </c>
      <c r="Y1306" s="476">
        <f t="shared" si="521"/>
        <v>0</v>
      </c>
    </row>
    <row r="1307" spans="2:25" ht="15" hidden="1" customHeight="1" x14ac:dyDescent="0.25">
      <c r="B1307" s="515" t="s">
        <v>105</v>
      </c>
      <c r="C1307" s="515"/>
      <c r="D1307" s="507"/>
      <c r="E1307" s="508"/>
      <c r="F1307" s="508"/>
      <c r="G1307" s="508"/>
      <c r="H1307" s="508"/>
      <c r="I1307" s="486"/>
      <c r="J1307" s="473" t="s">
        <v>201</v>
      </c>
      <c r="K1307" s="473"/>
      <c r="L1307" s="474">
        <v>4</v>
      </c>
      <c r="M1307" s="474">
        <v>1</v>
      </c>
      <c r="N1307" s="474">
        <v>2</v>
      </c>
      <c r="O1307" s="473"/>
      <c r="P1307" s="536">
        <v>412</v>
      </c>
      <c r="Q1307" s="547" t="s">
        <v>211</v>
      </c>
      <c r="R1307" s="488">
        <v>43</v>
      </c>
      <c r="S1307" s="476">
        <f>S1300+S1292+S1296+S1295</f>
        <v>1215000</v>
      </c>
      <c r="T1307" s="476">
        <f t="shared" ref="T1307:Y1307" si="522">T1300+T1292+T1296+T1295</f>
        <v>0</v>
      </c>
      <c r="U1307" s="1065">
        <f t="shared" si="522"/>
        <v>265000</v>
      </c>
      <c r="V1307" s="476">
        <f t="shared" si="522"/>
        <v>265000</v>
      </c>
      <c r="W1307" s="1065">
        <f t="shared" si="522"/>
        <v>265000</v>
      </c>
      <c r="X1307" s="476">
        <f t="shared" si="522"/>
        <v>265000</v>
      </c>
      <c r="Y1307" s="476">
        <f t="shared" si="522"/>
        <v>265000</v>
      </c>
    </row>
    <row r="1308" spans="2:25" ht="15" hidden="1" customHeight="1" x14ac:dyDescent="0.25">
      <c r="B1308" s="515" t="s">
        <v>105</v>
      </c>
      <c r="C1308" s="515"/>
      <c r="D1308" s="507"/>
      <c r="E1308" s="508"/>
      <c r="F1308" s="508"/>
      <c r="G1308" s="508"/>
      <c r="H1308" s="508"/>
      <c r="I1308" s="486"/>
      <c r="J1308" s="473" t="s">
        <v>201</v>
      </c>
      <c r="K1308" s="473"/>
      <c r="L1308" s="474">
        <v>4</v>
      </c>
      <c r="M1308" s="474">
        <v>1</v>
      </c>
      <c r="N1308" s="474">
        <v>2</v>
      </c>
      <c r="O1308" s="473"/>
      <c r="P1308" s="536">
        <v>412</v>
      </c>
      <c r="Q1308" s="547" t="s">
        <v>211</v>
      </c>
      <c r="R1308" s="481">
        <v>52</v>
      </c>
      <c r="S1308" s="476">
        <f>S1301</f>
        <v>200000</v>
      </c>
      <c r="T1308" s="476">
        <f t="shared" ref="T1308:Y1308" si="523">T1301</f>
        <v>863883</v>
      </c>
      <c r="U1308" s="1065">
        <f t="shared" si="523"/>
        <v>20000</v>
      </c>
      <c r="V1308" s="476">
        <f t="shared" si="523"/>
        <v>200000</v>
      </c>
      <c r="W1308" s="1065">
        <f t="shared" si="523"/>
        <v>200000</v>
      </c>
      <c r="X1308" s="476">
        <f t="shared" si="523"/>
        <v>200000</v>
      </c>
      <c r="Y1308" s="476">
        <f t="shared" si="523"/>
        <v>200000</v>
      </c>
    </row>
    <row r="1309" spans="2:25" ht="15" hidden="1" customHeight="1" x14ac:dyDescent="0.25">
      <c r="B1309" s="515" t="s">
        <v>105</v>
      </c>
      <c r="C1309" s="515"/>
      <c r="D1309" s="507"/>
      <c r="E1309" s="508"/>
      <c r="F1309" s="508"/>
      <c r="G1309" s="508"/>
      <c r="H1309" s="508"/>
      <c r="I1309" s="486"/>
      <c r="J1309" s="473" t="s">
        <v>201</v>
      </c>
      <c r="K1309" s="473"/>
      <c r="L1309" s="474">
        <v>4</v>
      </c>
      <c r="M1309" s="474">
        <v>1</v>
      </c>
      <c r="N1309" s="474">
        <v>2</v>
      </c>
      <c r="O1309" s="473"/>
      <c r="P1309" s="536">
        <v>412</v>
      </c>
      <c r="Q1309" s="547" t="s">
        <v>211</v>
      </c>
      <c r="R1309" s="888">
        <v>563</v>
      </c>
      <c r="S1309" s="476">
        <f>S1293</f>
        <v>68000</v>
      </c>
      <c r="T1309" s="476">
        <f t="shared" ref="T1309:Y1309" si="524">T1293</f>
        <v>0</v>
      </c>
      <c r="U1309" s="1065">
        <f t="shared" si="524"/>
        <v>68000</v>
      </c>
      <c r="V1309" s="476">
        <f t="shared" si="524"/>
        <v>54400</v>
      </c>
      <c r="W1309" s="1065">
        <f t="shared" si="524"/>
        <v>68000</v>
      </c>
      <c r="X1309" s="476">
        <f t="shared" si="524"/>
        <v>38080</v>
      </c>
      <c r="Y1309" s="476">
        <f t="shared" si="524"/>
        <v>68000</v>
      </c>
    </row>
    <row r="1310" spans="2:25" ht="15" hidden="1" customHeight="1" x14ac:dyDescent="0.25">
      <c r="B1310" s="515" t="s">
        <v>105</v>
      </c>
      <c r="C1310" s="515"/>
      <c r="D1310" s="507"/>
      <c r="E1310" s="508"/>
      <c r="F1310" s="508"/>
      <c r="G1310" s="508"/>
      <c r="H1310" s="508"/>
      <c r="I1310" s="486"/>
      <c r="J1310" s="473" t="s">
        <v>201</v>
      </c>
      <c r="K1310" s="473"/>
      <c r="L1310" s="474">
        <v>4</v>
      </c>
      <c r="M1310" s="474">
        <v>1</v>
      </c>
      <c r="N1310" s="474">
        <v>2</v>
      </c>
      <c r="O1310" s="473"/>
      <c r="P1310" s="536">
        <v>412</v>
      </c>
      <c r="Q1310" s="547" t="s">
        <v>211</v>
      </c>
      <c r="R1310" s="485">
        <v>61</v>
      </c>
      <c r="S1310" s="476">
        <f>S1302</f>
        <v>0</v>
      </c>
      <c r="T1310" s="476">
        <f t="shared" ref="T1310:Y1310" si="525">T1302</f>
        <v>0</v>
      </c>
      <c r="U1310" s="1065">
        <f t="shared" si="525"/>
        <v>0</v>
      </c>
      <c r="V1310" s="476">
        <f t="shared" si="525"/>
        <v>0</v>
      </c>
      <c r="W1310" s="1065">
        <f t="shared" si="525"/>
        <v>0</v>
      </c>
      <c r="X1310" s="476">
        <f t="shared" si="525"/>
        <v>0</v>
      </c>
      <c r="Y1310" s="476">
        <f t="shared" si="525"/>
        <v>0</v>
      </c>
    </row>
    <row r="1311" spans="2:25" ht="15" hidden="1" customHeight="1" x14ac:dyDescent="0.25">
      <c r="B1311" s="515" t="s">
        <v>105</v>
      </c>
      <c r="C1311" s="515"/>
      <c r="D1311" s="507"/>
      <c r="E1311" s="508"/>
      <c r="F1311" s="508"/>
      <c r="G1311" s="508"/>
      <c r="H1311" s="508"/>
      <c r="I1311" s="486"/>
      <c r="J1311" s="473" t="s">
        <v>201</v>
      </c>
      <c r="K1311" s="473"/>
      <c r="L1311" s="474">
        <v>4</v>
      </c>
      <c r="M1311" s="474">
        <v>1</v>
      </c>
      <c r="N1311" s="474">
        <v>2</v>
      </c>
      <c r="O1311" s="473"/>
      <c r="P1311" s="536">
        <v>412</v>
      </c>
      <c r="Q1311" s="547" t="s">
        <v>211</v>
      </c>
      <c r="R1311" s="483">
        <v>83</v>
      </c>
      <c r="S1311" s="476">
        <f>S1303</f>
        <v>1000000</v>
      </c>
      <c r="T1311" s="476">
        <f t="shared" ref="T1311:Y1311" si="526">T1303</f>
        <v>0</v>
      </c>
      <c r="U1311" s="1065">
        <f t="shared" si="526"/>
        <v>0</v>
      </c>
      <c r="V1311" s="476">
        <f t="shared" si="526"/>
        <v>10000</v>
      </c>
      <c r="W1311" s="1065">
        <f t="shared" si="526"/>
        <v>0</v>
      </c>
      <c r="X1311" s="476">
        <f t="shared" si="526"/>
        <v>0</v>
      </c>
      <c r="Y1311" s="476">
        <f t="shared" si="526"/>
        <v>0</v>
      </c>
    </row>
    <row r="1312" spans="2:25" ht="15" hidden="1" customHeight="1" x14ac:dyDescent="0.25">
      <c r="B1312" s="515"/>
      <c r="C1312" s="515"/>
      <c r="D1312" s="507"/>
      <c r="E1312" s="508"/>
      <c r="F1312" s="508"/>
      <c r="G1312" s="508"/>
      <c r="H1312" s="508"/>
      <c r="I1312" s="486"/>
      <c r="J1312" s="473" t="s">
        <v>202</v>
      </c>
      <c r="K1312" s="473"/>
      <c r="L1312" s="478">
        <v>4</v>
      </c>
      <c r="M1312" s="478">
        <v>1</v>
      </c>
      <c r="N1312" s="478">
        <v>2</v>
      </c>
      <c r="O1312" s="516"/>
      <c r="P1312" s="538">
        <v>412</v>
      </c>
      <c r="Q1312" s="548" t="s">
        <v>211</v>
      </c>
      <c r="R1312" s="481"/>
      <c r="S1312" s="500">
        <f>S1311+S1310+S1308+S1304+S1306+S1307+S1305+S1309</f>
        <v>4930000</v>
      </c>
      <c r="T1312" s="500">
        <f t="shared" ref="T1312:Y1312" si="527">T1311+T1310+T1308+T1304+T1306+T1307+T1305+T1309</f>
        <v>2894105</v>
      </c>
      <c r="U1312" s="1066">
        <f t="shared" si="527"/>
        <v>2650000</v>
      </c>
      <c r="V1312" s="500">
        <f t="shared" si="527"/>
        <v>3529000</v>
      </c>
      <c r="W1312" s="1066">
        <f t="shared" si="527"/>
        <v>2830000</v>
      </c>
      <c r="X1312" s="500">
        <f t="shared" si="527"/>
        <v>3496480</v>
      </c>
      <c r="Y1312" s="500">
        <f t="shared" si="527"/>
        <v>3530000</v>
      </c>
    </row>
    <row r="1313" spans="2:25" ht="15" hidden="1" customHeight="1" x14ac:dyDescent="0.25">
      <c r="B1313" s="515"/>
      <c r="C1313" s="515"/>
      <c r="D1313" s="507"/>
      <c r="E1313" s="508"/>
      <c r="F1313" s="508"/>
      <c r="G1313" s="508"/>
      <c r="H1313" s="508"/>
      <c r="I1313" s="486"/>
      <c r="J1313" s="473" t="s">
        <v>98</v>
      </c>
      <c r="K1313" s="473"/>
      <c r="L1313" s="478">
        <v>4</v>
      </c>
      <c r="M1313" s="478">
        <v>1</v>
      </c>
      <c r="N1313" s="478"/>
      <c r="O1313" s="516"/>
      <c r="P1313" s="538"/>
      <c r="Q1313" s="548"/>
      <c r="R1313" s="481"/>
      <c r="S1313" s="500">
        <f>S1304+S1305+S1306+S1311</f>
        <v>3447000</v>
      </c>
      <c r="T1313" s="500">
        <f t="shared" ref="T1313:Y1313" si="528">T1304+T1305+T1306+T1311</f>
        <v>2030222</v>
      </c>
      <c r="U1313" s="1066">
        <f t="shared" si="528"/>
        <v>2297000</v>
      </c>
      <c r="V1313" s="500">
        <f t="shared" si="528"/>
        <v>3009600</v>
      </c>
      <c r="W1313" s="1066">
        <f t="shared" si="528"/>
        <v>2297000</v>
      </c>
      <c r="X1313" s="500">
        <f t="shared" si="528"/>
        <v>2993400</v>
      </c>
      <c r="Y1313" s="500">
        <f t="shared" si="528"/>
        <v>2997000</v>
      </c>
    </row>
    <row r="1314" spans="2:25" ht="21" hidden="1" customHeight="1" x14ac:dyDescent="0.25">
      <c r="B1314" s="511" t="s">
        <v>105</v>
      </c>
      <c r="C1314" s="511" t="s">
        <v>116</v>
      </c>
      <c r="D1314" s="507"/>
      <c r="E1314" s="508"/>
      <c r="F1314" s="508"/>
      <c r="G1314" s="508"/>
      <c r="H1314" s="508"/>
      <c r="I1314" s="486"/>
      <c r="J1314" s="512"/>
      <c r="K1314" s="512"/>
      <c r="L1314" s="491">
        <v>4</v>
      </c>
      <c r="M1314" s="491">
        <v>2</v>
      </c>
      <c r="N1314" s="491">
        <v>1</v>
      </c>
      <c r="O1314" s="512"/>
      <c r="P1314" s="512">
        <v>421</v>
      </c>
      <c r="Q1314" s="549" t="s">
        <v>212</v>
      </c>
      <c r="R1314" s="486">
        <v>11</v>
      </c>
      <c r="S1314" s="702">
        <f>S616+S651+S649</f>
        <v>25407414</v>
      </c>
      <c r="T1314" s="702">
        <f t="shared" ref="T1314:Y1314" si="529">T616+T651+T649</f>
        <v>390106</v>
      </c>
      <c r="U1314" s="1064">
        <f t="shared" si="529"/>
        <v>25557414</v>
      </c>
      <c r="V1314" s="702">
        <f t="shared" si="529"/>
        <v>11049904</v>
      </c>
      <c r="W1314" s="1064">
        <f t="shared" si="529"/>
        <v>25007414</v>
      </c>
      <c r="X1314" s="702">
        <f t="shared" si="529"/>
        <v>17708950</v>
      </c>
      <c r="Y1314" s="702">
        <f t="shared" si="529"/>
        <v>19752583</v>
      </c>
    </row>
    <row r="1315" spans="2:25" ht="21" hidden="1" customHeight="1" x14ac:dyDescent="0.25">
      <c r="B1315" s="511" t="s">
        <v>105</v>
      </c>
      <c r="C1315" s="511" t="s">
        <v>116</v>
      </c>
      <c r="D1315" s="507"/>
      <c r="E1315" s="508"/>
      <c r="F1315" s="508"/>
      <c r="G1315" s="508"/>
      <c r="H1315" s="508"/>
      <c r="I1315" s="486"/>
      <c r="J1315" s="512"/>
      <c r="K1315" s="512"/>
      <c r="L1315" s="491">
        <v>4</v>
      </c>
      <c r="M1315" s="491">
        <v>2</v>
      </c>
      <c r="N1315" s="491">
        <v>1</v>
      </c>
      <c r="O1315" s="512"/>
      <c r="P1315" s="512">
        <v>421</v>
      </c>
      <c r="Q1315" s="549" t="s">
        <v>212</v>
      </c>
      <c r="R1315" s="488">
        <v>43</v>
      </c>
      <c r="S1315" s="702">
        <f>S653</f>
        <v>0</v>
      </c>
      <c r="T1315" s="702">
        <f t="shared" ref="T1315:Y1315" si="530">T653</f>
        <v>0</v>
      </c>
      <c r="U1315" s="1064">
        <f t="shared" si="530"/>
        <v>0</v>
      </c>
      <c r="V1315" s="702">
        <f t="shared" si="530"/>
        <v>0</v>
      </c>
      <c r="W1315" s="1064">
        <f t="shared" si="530"/>
        <v>0</v>
      </c>
      <c r="X1315" s="702">
        <f t="shared" si="530"/>
        <v>0</v>
      </c>
      <c r="Y1315" s="702">
        <f t="shared" si="530"/>
        <v>0</v>
      </c>
    </row>
    <row r="1316" spans="2:25" ht="21" hidden="1" customHeight="1" x14ac:dyDescent="0.25">
      <c r="B1316" s="513" t="s">
        <v>105</v>
      </c>
      <c r="C1316" s="513" t="s">
        <v>150</v>
      </c>
      <c r="D1316" s="507"/>
      <c r="E1316" s="508"/>
      <c r="F1316" s="508"/>
      <c r="G1316" s="508"/>
      <c r="H1316" s="508"/>
      <c r="I1316" s="486"/>
      <c r="J1316" s="514"/>
      <c r="K1316" s="514"/>
      <c r="L1316" s="503">
        <v>4</v>
      </c>
      <c r="M1316" s="503">
        <v>2</v>
      </c>
      <c r="N1316" s="503">
        <v>1</v>
      </c>
      <c r="O1316" s="514"/>
      <c r="P1316" s="514">
        <v>421</v>
      </c>
      <c r="Q1316" s="550" t="s">
        <v>212</v>
      </c>
      <c r="R1316" s="480">
        <v>11</v>
      </c>
      <c r="S1316" s="702">
        <f>S827+S828+S838</f>
        <v>1240000</v>
      </c>
      <c r="T1316" s="702">
        <f t="shared" ref="T1316:Y1316" si="531">T827+T828+T838</f>
        <v>306651</v>
      </c>
      <c r="U1316" s="1064">
        <f t="shared" si="531"/>
        <v>1440000</v>
      </c>
      <c r="V1316" s="702">
        <f t="shared" si="531"/>
        <v>1050000</v>
      </c>
      <c r="W1316" s="1064">
        <f t="shared" si="531"/>
        <v>1440000</v>
      </c>
      <c r="X1316" s="702">
        <f t="shared" si="531"/>
        <v>1300000</v>
      </c>
      <c r="Y1316" s="702">
        <f t="shared" si="531"/>
        <v>1300000</v>
      </c>
    </row>
    <row r="1317" spans="2:25" ht="21" hidden="1" customHeight="1" x14ac:dyDescent="0.25">
      <c r="B1317" s="513" t="s">
        <v>105</v>
      </c>
      <c r="C1317" s="513" t="s">
        <v>150</v>
      </c>
      <c r="D1317" s="507"/>
      <c r="E1317" s="508"/>
      <c r="F1317" s="508"/>
      <c r="G1317" s="508"/>
      <c r="H1317" s="508"/>
      <c r="I1317" s="486"/>
      <c r="J1317" s="514"/>
      <c r="K1317" s="514"/>
      <c r="L1317" s="503">
        <v>4</v>
      </c>
      <c r="M1317" s="503">
        <v>2</v>
      </c>
      <c r="N1317" s="503">
        <v>1</v>
      </c>
      <c r="O1317" s="514"/>
      <c r="P1317" s="514">
        <v>421</v>
      </c>
      <c r="Q1317" s="550" t="s">
        <v>212</v>
      </c>
      <c r="R1317" s="493">
        <v>13</v>
      </c>
      <c r="S1317" s="702">
        <f>S896</f>
        <v>300000</v>
      </c>
      <c r="T1317" s="702">
        <f t="shared" ref="T1317:Y1317" si="532">T896</f>
        <v>0</v>
      </c>
      <c r="U1317" s="1064">
        <f t="shared" si="532"/>
        <v>0</v>
      </c>
      <c r="V1317" s="702">
        <f t="shared" si="532"/>
        <v>0</v>
      </c>
      <c r="W1317" s="1064">
        <f t="shared" si="532"/>
        <v>0</v>
      </c>
      <c r="X1317" s="702">
        <f t="shared" si="532"/>
        <v>0</v>
      </c>
      <c r="Y1317" s="702">
        <f t="shared" si="532"/>
        <v>0</v>
      </c>
    </row>
    <row r="1318" spans="2:25" ht="21" hidden="1" customHeight="1" x14ac:dyDescent="0.25">
      <c r="B1318" s="513" t="s">
        <v>105</v>
      </c>
      <c r="C1318" s="513" t="s">
        <v>150</v>
      </c>
      <c r="D1318" s="507"/>
      <c r="E1318" s="508"/>
      <c r="F1318" s="508"/>
      <c r="G1318" s="508"/>
      <c r="H1318" s="508"/>
      <c r="I1318" s="486"/>
      <c r="J1318" s="514"/>
      <c r="K1318" s="514"/>
      <c r="L1318" s="503">
        <v>4</v>
      </c>
      <c r="M1318" s="503">
        <v>2</v>
      </c>
      <c r="N1318" s="503">
        <v>1</v>
      </c>
      <c r="O1318" s="514"/>
      <c r="P1318" s="514">
        <v>421</v>
      </c>
      <c r="Q1318" s="550" t="s">
        <v>212</v>
      </c>
      <c r="R1318" s="497">
        <v>83</v>
      </c>
      <c r="S1318" s="702">
        <f>S913</f>
        <v>2400000</v>
      </c>
      <c r="T1318" s="702">
        <f t="shared" ref="T1318:Y1318" si="533">T913</f>
        <v>0</v>
      </c>
      <c r="U1318" s="1064">
        <f t="shared" si="533"/>
        <v>0</v>
      </c>
      <c r="V1318" s="702">
        <f t="shared" si="533"/>
        <v>0</v>
      </c>
      <c r="W1318" s="1064">
        <f t="shared" si="533"/>
        <v>0</v>
      </c>
      <c r="X1318" s="702">
        <f t="shared" si="533"/>
        <v>0</v>
      </c>
      <c r="Y1318" s="702">
        <f t="shared" si="533"/>
        <v>0</v>
      </c>
    </row>
    <row r="1319" spans="2:25" ht="15" hidden="1" customHeight="1" x14ac:dyDescent="0.25">
      <c r="B1319" s="515" t="s">
        <v>105</v>
      </c>
      <c r="C1319" s="515"/>
      <c r="D1319" s="507"/>
      <c r="E1319" s="508"/>
      <c r="F1319" s="508"/>
      <c r="G1319" s="508"/>
      <c r="H1319" s="508"/>
      <c r="I1319" s="486"/>
      <c r="J1319" s="473" t="s">
        <v>201</v>
      </c>
      <c r="K1319" s="473"/>
      <c r="L1319" s="474">
        <v>4</v>
      </c>
      <c r="M1319" s="474">
        <v>2</v>
      </c>
      <c r="N1319" s="474">
        <v>1</v>
      </c>
      <c r="O1319" s="473"/>
      <c r="P1319" s="473">
        <v>421</v>
      </c>
      <c r="Q1319" s="551" t="s">
        <v>212</v>
      </c>
      <c r="R1319" s="480">
        <v>11</v>
      </c>
      <c r="S1319" s="702">
        <f>S1314+S1316</f>
        <v>26647414</v>
      </c>
      <c r="T1319" s="702">
        <f t="shared" ref="T1319:Y1319" si="534">T1314+T1316</f>
        <v>696757</v>
      </c>
      <c r="U1319" s="1064">
        <f t="shared" si="534"/>
        <v>26997414</v>
      </c>
      <c r="V1319" s="702">
        <f t="shared" si="534"/>
        <v>12099904</v>
      </c>
      <c r="W1319" s="1064">
        <f t="shared" si="534"/>
        <v>26447414</v>
      </c>
      <c r="X1319" s="702">
        <f t="shared" si="534"/>
        <v>19008950</v>
      </c>
      <c r="Y1319" s="702">
        <f t="shared" si="534"/>
        <v>21052583</v>
      </c>
    </row>
    <row r="1320" spans="2:25" ht="15" hidden="1" customHeight="1" x14ac:dyDescent="0.25">
      <c r="B1320" s="515" t="s">
        <v>105</v>
      </c>
      <c r="C1320" s="515"/>
      <c r="D1320" s="507"/>
      <c r="E1320" s="508"/>
      <c r="F1320" s="508"/>
      <c r="G1320" s="508"/>
      <c r="H1320" s="508"/>
      <c r="I1320" s="486"/>
      <c r="J1320" s="473" t="s">
        <v>201</v>
      </c>
      <c r="K1320" s="473"/>
      <c r="L1320" s="474">
        <v>4</v>
      </c>
      <c r="M1320" s="474">
        <v>2</v>
      </c>
      <c r="N1320" s="474">
        <v>1</v>
      </c>
      <c r="O1320" s="473"/>
      <c r="P1320" s="473">
        <v>421</v>
      </c>
      <c r="Q1320" s="551" t="s">
        <v>212</v>
      </c>
      <c r="R1320" s="493">
        <v>13</v>
      </c>
      <c r="S1320" s="476">
        <f>S1317</f>
        <v>300000</v>
      </c>
      <c r="T1320" s="476">
        <f t="shared" ref="T1320:Y1320" si="535">T1317</f>
        <v>0</v>
      </c>
      <c r="U1320" s="1065">
        <f t="shared" si="535"/>
        <v>0</v>
      </c>
      <c r="V1320" s="476">
        <f t="shared" si="535"/>
        <v>0</v>
      </c>
      <c r="W1320" s="1065">
        <f t="shared" si="535"/>
        <v>0</v>
      </c>
      <c r="X1320" s="476">
        <f t="shared" si="535"/>
        <v>0</v>
      </c>
      <c r="Y1320" s="476">
        <f t="shared" si="535"/>
        <v>0</v>
      </c>
    </row>
    <row r="1321" spans="2:25" ht="15" hidden="1" customHeight="1" x14ac:dyDescent="0.25">
      <c r="B1321" s="515" t="s">
        <v>105</v>
      </c>
      <c r="C1321" s="515"/>
      <c r="D1321" s="507"/>
      <c r="E1321" s="508"/>
      <c r="F1321" s="508"/>
      <c r="G1321" s="508"/>
      <c r="H1321" s="508"/>
      <c r="I1321" s="486"/>
      <c r="J1321" s="473" t="s">
        <v>201</v>
      </c>
      <c r="K1321" s="473"/>
      <c r="L1321" s="474">
        <v>4</v>
      </c>
      <c r="M1321" s="474">
        <v>2</v>
      </c>
      <c r="N1321" s="474">
        <v>1</v>
      </c>
      <c r="O1321" s="473"/>
      <c r="P1321" s="473">
        <v>421</v>
      </c>
      <c r="Q1321" s="551" t="s">
        <v>212</v>
      </c>
      <c r="R1321" s="488">
        <v>43</v>
      </c>
      <c r="S1321" s="702">
        <f>S1315</f>
        <v>0</v>
      </c>
      <c r="T1321" s="702">
        <f t="shared" ref="T1321:Y1321" si="536">T1315</f>
        <v>0</v>
      </c>
      <c r="U1321" s="1064">
        <f t="shared" si="536"/>
        <v>0</v>
      </c>
      <c r="V1321" s="702">
        <f t="shared" si="536"/>
        <v>0</v>
      </c>
      <c r="W1321" s="1064">
        <f t="shared" si="536"/>
        <v>0</v>
      </c>
      <c r="X1321" s="702">
        <f t="shared" si="536"/>
        <v>0</v>
      </c>
      <c r="Y1321" s="702">
        <f t="shared" si="536"/>
        <v>0</v>
      </c>
    </row>
    <row r="1322" spans="2:25" ht="15" hidden="1" customHeight="1" x14ac:dyDescent="0.25">
      <c r="B1322" s="515" t="s">
        <v>105</v>
      </c>
      <c r="C1322" s="515"/>
      <c r="D1322" s="507"/>
      <c r="E1322" s="508"/>
      <c r="F1322" s="508"/>
      <c r="G1322" s="508"/>
      <c r="H1322" s="508"/>
      <c r="I1322" s="486"/>
      <c r="J1322" s="473" t="s">
        <v>201</v>
      </c>
      <c r="K1322" s="473"/>
      <c r="L1322" s="474">
        <v>4</v>
      </c>
      <c r="M1322" s="474">
        <v>2</v>
      </c>
      <c r="N1322" s="474">
        <v>1</v>
      </c>
      <c r="O1322" s="473"/>
      <c r="P1322" s="473">
        <v>421</v>
      </c>
      <c r="Q1322" s="551" t="s">
        <v>212</v>
      </c>
      <c r="R1322" s="497">
        <v>83</v>
      </c>
      <c r="S1322" s="476">
        <f>S1318</f>
        <v>2400000</v>
      </c>
      <c r="T1322" s="476">
        <f t="shared" ref="T1322:Y1322" si="537">T1318</f>
        <v>0</v>
      </c>
      <c r="U1322" s="1065">
        <f t="shared" si="537"/>
        <v>0</v>
      </c>
      <c r="V1322" s="476">
        <f t="shared" si="537"/>
        <v>0</v>
      </c>
      <c r="W1322" s="1065">
        <f t="shared" si="537"/>
        <v>0</v>
      </c>
      <c r="X1322" s="476">
        <f t="shared" si="537"/>
        <v>0</v>
      </c>
      <c r="Y1322" s="476">
        <f t="shared" si="537"/>
        <v>0</v>
      </c>
    </row>
    <row r="1323" spans="2:25" ht="15" hidden="1" customHeight="1" x14ac:dyDescent="0.25">
      <c r="B1323" s="515"/>
      <c r="C1323" s="515"/>
      <c r="D1323" s="507"/>
      <c r="E1323" s="508"/>
      <c r="F1323" s="508"/>
      <c r="G1323" s="508"/>
      <c r="H1323" s="508"/>
      <c r="I1323" s="486"/>
      <c r="J1323" s="473" t="s">
        <v>202</v>
      </c>
      <c r="K1323" s="473"/>
      <c r="L1323" s="478">
        <v>4</v>
      </c>
      <c r="M1323" s="478">
        <v>2</v>
      </c>
      <c r="N1323" s="478">
        <v>1</v>
      </c>
      <c r="O1323" s="516"/>
      <c r="P1323" s="516">
        <v>421</v>
      </c>
      <c r="Q1323" s="552" t="s">
        <v>212</v>
      </c>
      <c r="R1323" s="481"/>
      <c r="S1323" s="500">
        <f>S1319+S1320+S1322+S1321</f>
        <v>29347414</v>
      </c>
      <c r="T1323" s="500">
        <f t="shared" ref="T1323:Y1323" si="538">T1319+T1320+T1322+T1321</f>
        <v>696757</v>
      </c>
      <c r="U1323" s="1066">
        <f t="shared" si="538"/>
        <v>26997414</v>
      </c>
      <c r="V1323" s="500">
        <f t="shared" si="538"/>
        <v>12099904</v>
      </c>
      <c r="W1323" s="1066">
        <f t="shared" si="538"/>
        <v>26447414</v>
      </c>
      <c r="X1323" s="500">
        <f t="shared" si="538"/>
        <v>19008950</v>
      </c>
      <c r="Y1323" s="500">
        <f t="shared" si="538"/>
        <v>21052583</v>
      </c>
    </row>
    <row r="1324" spans="2:25" ht="15" hidden="1" customHeight="1" x14ac:dyDescent="0.25">
      <c r="B1324" s="515"/>
      <c r="C1324" s="515"/>
      <c r="D1324" s="507"/>
      <c r="E1324" s="508"/>
      <c r="F1324" s="508"/>
      <c r="G1324" s="508"/>
      <c r="H1324" s="508"/>
      <c r="I1324" s="486"/>
      <c r="J1324" s="473" t="s">
        <v>98</v>
      </c>
      <c r="K1324" s="473"/>
      <c r="L1324" s="478">
        <v>4</v>
      </c>
      <c r="M1324" s="478">
        <v>2</v>
      </c>
      <c r="N1324" s="478"/>
      <c r="O1324" s="516"/>
      <c r="P1324" s="516"/>
      <c r="Q1324" s="552"/>
      <c r="R1324" s="481"/>
      <c r="S1324" s="500">
        <f>S1319+S1320+S1322</f>
        <v>29347414</v>
      </c>
      <c r="T1324" s="500">
        <f t="shared" ref="T1324:Y1324" si="539">T1319+T1320+T1322</f>
        <v>696757</v>
      </c>
      <c r="U1324" s="1066">
        <f t="shared" si="539"/>
        <v>26997414</v>
      </c>
      <c r="V1324" s="500">
        <f t="shared" si="539"/>
        <v>12099904</v>
      </c>
      <c r="W1324" s="1066">
        <f t="shared" si="539"/>
        <v>26447414</v>
      </c>
      <c r="X1324" s="500">
        <f t="shared" si="539"/>
        <v>19008950</v>
      </c>
      <c r="Y1324" s="500">
        <f t="shared" si="539"/>
        <v>21052583</v>
      </c>
    </row>
    <row r="1325" spans="2:25" ht="21" hidden="1" customHeight="1" x14ac:dyDescent="0.25">
      <c r="B1325" s="506" t="s">
        <v>105</v>
      </c>
      <c r="C1325" s="506" t="s">
        <v>5</v>
      </c>
      <c r="D1325" s="507"/>
      <c r="E1325" s="508"/>
      <c r="F1325" s="508"/>
      <c r="G1325" s="508"/>
      <c r="H1325" s="508"/>
      <c r="I1325" s="486"/>
      <c r="J1325" s="509"/>
      <c r="K1325" s="509"/>
      <c r="L1325" s="501">
        <v>4</v>
      </c>
      <c r="M1325" s="501">
        <v>2</v>
      </c>
      <c r="N1325" s="501">
        <v>2</v>
      </c>
      <c r="O1325" s="509"/>
      <c r="P1325" s="520">
        <v>422</v>
      </c>
      <c r="Q1325" s="553" t="s">
        <v>213</v>
      </c>
      <c r="R1325" s="489">
        <v>11</v>
      </c>
      <c r="S1325" s="702">
        <f>S283+S284+S285+S286+S292</f>
        <v>900000</v>
      </c>
      <c r="T1325" s="702">
        <f t="shared" ref="T1325:Y1325" si="540">T283+T284+T285+T286+T292</f>
        <v>45975</v>
      </c>
      <c r="U1325" s="1064">
        <f t="shared" si="540"/>
        <v>900000</v>
      </c>
      <c r="V1325" s="702">
        <f t="shared" si="540"/>
        <v>1100000</v>
      </c>
      <c r="W1325" s="1064">
        <f t="shared" si="540"/>
        <v>900000</v>
      </c>
      <c r="X1325" s="702">
        <f t="shared" si="540"/>
        <v>1100000</v>
      </c>
      <c r="Y1325" s="702">
        <f t="shared" si="540"/>
        <v>1100000</v>
      </c>
    </row>
    <row r="1326" spans="2:25" ht="21" hidden="1" customHeight="1" x14ac:dyDescent="0.25">
      <c r="B1326" s="506" t="s">
        <v>105</v>
      </c>
      <c r="C1326" s="506" t="s">
        <v>5</v>
      </c>
      <c r="D1326" s="507"/>
      <c r="E1326" s="508"/>
      <c r="F1326" s="508"/>
      <c r="G1326" s="508"/>
      <c r="H1326" s="508"/>
      <c r="I1326" s="486"/>
      <c r="J1326" s="509"/>
      <c r="K1326" s="509"/>
      <c r="L1326" s="501">
        <v>4</v>
      </c>
      <c r="M1326" s="501">
        <v>2</v>
      </c>
      <c r="N1326" s="501">
        <v>2</v>
      </c>
      <c r="O1326" s="509"/>
      <c r="P1326" s="520">
        <v>422</v>
      </c>
      <c r="Q1326" s="553" t="s">
        <v>213</v>
      </c>
      <c r="R1326" s="798">
        <v>12</v>
      </c>
      <c r="S1326" s="702">
        <f>S343+S344</f>
        <v>30000</v>
      </c>
      <c r="T1326" s="702">
        <f t="shared" ref="T1326:Y1326" si="541">T343+T344</f>
        <v>0</v>
      </c>
      <c r="U1326" s="1064">
        <f t="shared" si="541"/>
        <v>30000</v>
      </c>
      <c r="V1326" s="702">
        <f t="shared" si="541"/>
        <v>36000</v>
      </c>
      <c r="W1326" s="1064">
        <f t="shared" si="541"/>
        <v>30000</v>
      </c>
      <c r="X1326" s="702">
        <f t="shared" si="541"/>
        <v>10500</v>
      </c>
      <c r="Y1326" s="702">
        <f t="shared" si="541"/>
        <v>15000</v>
      </c>
    </row>
    <row r="1327" spans="2:25" ht="21" hidden="1" customHeight="1" x14ac:dyDescent="0.25">
      <c r="B1327" s="506" t="s">
        <v>105</v>
      </c>
      <c r="C1327" s="506" t="s">
        <v>5</v>
      </c>
      <c r="D1327" s="507"/>
      <c r="E1327" s="508"/>
      <c r="F1327" s="508"/>
      <c r="G1327" s="508"/>
      <c r="H1327" s="508"/>
      <c r="I1327" s="486"/>
      <c r="J1327" s="509"/>
      <c r="K1327" s="509"/>
      <c r="L1327" s="501">
        <v>4</v>
      </c>
      <c r="M1327" s="501">
        <v>2</v>
      </c>
      <c r="N1327" s="501">
        <v>2</v>
      </c>
      <c r="O1327" s="509"/>
      <c r="P1327" s="520">
        <v>422</v>
      </c>
      <c r="Q1327" s="553" t="s">
        <v>213</v>
      </c>
      <c r="R1327" s="488">
        <v>43</v>
      </c>
      <c r="S1327" s="702">
        <f>S150+S151+S225+S226+S227</f>
        <v>160000</v>
      </c>
      <c r="T1327" s="702">
        <f t="shared" ref="T1327:Y1327" si="542">T150+T151+T225+T226+T227</f>
        <v>0</v>
      </c>
      <c r="U1327" s="1064">
        <f t="shared" si="542"/>
        <v>160000</v>
      </c>
      <c r="V1327" s="702">
        <f t="shared" si="542"/>
        <v>160000</v>
      </c>
      <c r="W1327" s="1064">
        <f t="shared" si="542"/>
        <v>160000</v>
      </c>
      <c r="X1327" s="702">
        <f t="shared" si="542"/>
        <v>160000</v>
      </c>
      <c r="Y1327" s="702">
        <f t="shared" si="542"/>
        <v>160000</v>
      </c>
    </row>
    <row r="1328" spans="2:25" ht="21" hidden="1" customHeight="1" x14ac:dyDescent="0.25">
      <c r="B1328" s="506" t="s">
        <v>105</v>
      </c>
      <c r="C1328" s="506" t="s">
        <v>5</v>
      </c>
      <c r="D1328" s="507"/>
      <c r="E1328" s="508"/>
      <c r="F1328" s="508"/>
      <c r="G1328" s="508"/>
      <c r="H1328" s="508"/>
      <c r="I1328" s="486"/>
      <c r="J1328" s="509"/>
      <c r="K1328" s="509"/>
      <c r="L1328" s="501">
        <v>4</v>
      </c>
      <c r="M1328" s="501">
        <v>2</v>
      </c>
      <c r="N1328" s="501">
        <v>2</v>
      </c>
      <c r="O1328" s="509"/>
      <c r="P1328" s="520">
        <v>422</v>
      </c>
      <c r="Q1328" s="553" t="s">
        <v>213</v>
      </c>
      <c r="R1328" s="890">
        <v>563</v>
      </c>
      <c r="S1328" s="702">
        <f>S373+S374</f>
        <v>170000</v>
      </c>
      <c r="T1328" s="702">
        <f t="shared" ref="T1328:Y1328" si="543">T373+T374</f>
        <v>0</v>
      </c>
      <c r="U1328" s="1064">
        <f t="shared" si="543"/>
        <v>170000</v>
      </c>
      <c r="V1328" s="702">
        <f t="shared" si="543"/>
        <v>204000</v>
      </c>
      <c r="W1328" s="1064">
        <f t="shared" si="543"/>
        <v>170000</v>
      </c>
      <c r="X1328" s="702">
        <f t="shared" si="543"/>
        <v>47600</v>
      </c>
      <c r="Y1328" s="702">
        <f t="shared" si="543"/>
        <v>85000</v>
      </c>
    </row>
    <row r="1329" spans="2:25" ht="21" hidden="1" customHeight="1" x14ac:dyDescent="0.25">
      <c r="B1329" s="718" t="s">
        <v>105</v>
      </c>
      <c r="C1329" s="718" t="s">
        <v>275</v>
      </c>
      <c r="D1329" s="507"/>
      <c r="E1329" s="508"/>
      <c r="F1329" s="508"/>
      <c r="G1329" s="508"/>
      <c r="H1329" s="508"/>
      <c r="I1329" s="486"/>
      <c r="J1329" s="719"/>
      <c r="K1329" s="719"/>
      <c r="L1329" s="720">
        <v>4</v>
      </c>
      <c r="M1329" s="720">
        <v>2</v>
      </c>
      <c r="N1329" s="720">
        <v>2</v>
      </c>
      <c r="O1329" s="719"/>
      <c r="P1329" s="724">
        <v>422</v>
      </c>
      <c r="Q1329" s="727" t="s">
        <v>213</v>
      </c>
      <c r="R1329" s="504">
        <v>11</v>
      </c>
      <c r="S1329" s="702">
        <f>S447+S448+S449</f>
        <v>100000</v>
      </c>
      <c r="T1329" s="702">
        <f t="shared" ref="T1329:Y1329" si="544">T447+T448+T449</f>
        <v>15966</v>
      </c>
      <c r="U1329" s="1064">
        <f t="shared" si="544"/>
        <v>110000</v>
      </c>
      <c r="V1329" s="702">
        <f t="shared" si="544"/>
        <v>100000</v>
      </c>
      <c r="W1329" s="1064">
        <f t="shared" si="544"/>
        <v>120000</v>
      </c>
      <c r="X1329" s="702">
        <f t="shared" si="544"/>
        <v>120000</v>
      </c>
      <c r="Y1329" s="702">
        <f t="shared" si="544"/>
        <v>120000</v>
      </c>
    </row>
    <row r="1330" spans="2:25" ht="21" hidden="1" customHeight="1" x14ac:dyDescent="0.25">
      <c r="B1330" s="785" t="s">
        <v>105</v>
      </c>
      <c r="C1330" s="785" t="s">
        <v>289</v>
      </c>
      <c r="D1330" s="507"/>
      <c r="E1330" s="508"/>
      <c r="F1330" s="508"/>
      <c r="G1330" s="508"/>
      <c r="H1330" s="508"/>
      <c r="I1330" s="486"/>
      <c r="J1330" s="786"/>
      <c r="K1330" s="786"/>
      <c r="L1330" s="787">
        <v>4</v>
      </c>
      <c r="M1330" s="787">
        <v>2</v>
      </c>
      <c r="N1330" s="787">
        <v>2</v>
      </c>
      <c r="O1330" s="786"/>
      <c r="P1330" s="793">
        <v>422</v>
      </c>
      <c r="Q1330" s="795" t="s">
        <v>213</v>
      </c>
      <c r="R1330" s="792">
        <v>43</v>
      </c>
      <c r="S1330" s="702">
        <f>S544+S545+S546</f>
        <v>230000</v>
      </c>
      <c r="T1330" s="702">
        <f t="shared" ref="T1330:Y1330" si="545">T544+T545+T546</f>
        <v>7934</v>
      </c>
      <c r="U1330" s="1064">
        <f t="shared" si="545"/>
        <v>212000</v>
      </c>
      <c r="V1330" s="702">
        <f t="shared" si="545"/>
        <v>212000</v>
      </c>
      <c r="W1330" s="1064">
        <f t="shared" si="545"/>
        <v>212000</v>
      </c>
      <c r="X1330" s="702">
        <f t="shared" si="545"/>
        <v>111000</v>
      </c>
      <c r="Y1330" s="702">
        <f t="shared" si="545"/>
        <v>111000</v>
      </c>
    </row>
    <row r="1331" spans="2:25" ht="21" hidden="1" customHeight="1" x14ac:dyDescent="0.25">
      <c r="B1331" s="511" t="s">
        <v>105</v>
      </c>
      <c r="C1331" s="511" t="s">
        <v>116</v>
      </c>
      <c r="D1331" s="507"/>
      <c r="E1331" s="508"/>
      <c r="F1331" s="508"/>
      <c r="G1331" s="508"/>
      <c r="H1331" s="508"/>
      <c r="I1331" s="486"/>
      <c r="J1331" s="512"/>
      <c r="K1331" s="512"/>
      <c r="L1331" s="491">
        <v>4</v>
      </c>
      <c r="M1331" s="491">
        <v>2</v>
      </c>
      <c r="N1331" s="491">
        <v>2</v>
      </c>
      <c r="O1331" s="518"/>
      <c r="P1331" s="533">
        <v>422</v>
      </c>
      <c r="Q1331" s="540" t="s">
        <v>213</v>
      </c>
      <c r="R1331" s="504">
        <v>11</v>
      </c>
      <c r="S1331" s="702">
        <f>S596+S597+S598+S619+S621+S622+S623</f>
        <v>95000</v>
      </c>
      <c r="T1331" s="702">
        <f t="shared" ref="T1331:Y1331" si="546">T596+T597+T598+T619+T621+T622+T623</f>
        <v>369</v>
      </c>
      <c r="U1331" s="1064">
        <f t="shared" si="546"/>
        <v>95000</v>
      </c>
      <c r="V1331" s="702">
        <f t="shared" si="546"/>
        <v>95000</v>
      </c>
      <c r="W1331" s="1064">
        <f t="shared" si="546"/>
        <v>95000</v>
      </c>
      <c r="X1331" s="702">
        <f t="shared" si="546"/>
        <v>95000</v>
      </c>
      <c r="Y1331" s="702">
        <f t="shared" si="546"/>
        <v>95000</v>
      </c>
    </row>
    <row r="1332" spans="2:25" ht="21" hidden="1" customHeight="1" x14ac:dyDescent="0.25">
      <c r="B1332" s="511" t="s">
        <v>105</v>
      </c>
      <c r="C1332" s="511" t="s">
        <v>116</v>
      </c>
      <c r="D1332" s="507"/>
      <c r="E1332" s="508"/>
      <c r="F1332" s="508"/>
      <c r="G1332" s="508"/>
      <c r="H1332" s="508"/>
      <c r="I1332" s="486"/>
      <c r="J1332" s="512"/>
      <c r="K1332" s="512"/>
      <c r="L1332" s="491">
        <v>4</v>
      </c>
      <c r="M1332" s="491">
        <v>2</v>
      </c>
      <c r="N1332" s="491">
        <v>2</v>
      </c>
      <c r="O1332" s="518"/>
      <c r="P1332" s="533">
        <v>422</v>
      </c>
      <c r="Q1332" s="540" t="s">
        <v>213</v>
      </c>
      <c r="R1332" s="495">
        <v>51</v>
      </c>
      <c r="S1332" s="702">
        <f>S688</f>
        <v>15000</v>
      </c>
      <c r="T1332" s="702">
        <f t="shared" ref="T1332:Y1332" si="547">T688</f>
        <v>51238</v>
      </c>
      <c r="U1332" s="1064">
        <f t="shared" si="547"/>
        <v>0</v>
      </c>
      <c r="V1332" s="702">
        <f t="shared" si="547"/>
        <v>0</v>
      </c>
      <c r="W1332" s="1064">
        <f t="shared" si="547"/>
        <v>0</v>
      </c>
      <c r="X1332" s="702">
        <f t="shared" si="547"/>
        <v>0</v>
      </c>
      <c r="Y1332" s="702">
        <f t="shared" si="547"/>
        <v>0</v>
      </c>
    </row>
    <row r="1333" spans="2:25" ht="21" hidden="1" customHeight="1" x14ac:dyDescent="0.25">
      <c r="B1333" s="513" t="s">
        <v>105</v>
      </c>
      <c r="C1333" s="513" t="s">
        <v>150</v>
      </c>
      <c r="D1333" s="507"/>
      <c r="E1333" s="508"/>
      <c r="F1333" s="508"/>
      <c r="G1333" s="508"/>
      <c r="H1333" s="508"/>
      <c r="I1333" s="486"/>
      <c r="J1333" s="514"/>
      <c r="K1333" s="514"/>
      <c r="L1333" s="503">
        <v>4</v>
      </c>
      <c r="M1333" s="503">
        <v>2</v>
      </c>
      <c r="N1333" s="503">
        <v>2</v>
      </c>
      <c r="O1333" s="514"/>
      <c r="P1333" s="528">
        <v>422</v>
      </c>
      <c r="Q1333" s="554" t="s">
        <v>213</v>
      </c>
      <c r="R1333" s="489">
        <v>11</v>
      </c>
      <c r="S1333" s="702">
        <f>S811+S829+S830+S831+S832+S839</f>
        <v>1700000</v>
      </c>
      <c r="T1333" s="702">
        <f t="shared" ref="T1333:Y1333" si="548">T811+T829+T830+T831+T832+T839</f>
        <v>399399</v>
      </c>
      <c r="U1333" s="1064">
        <f t="shared" si="548"/>
        <v>1440000</v>
      </c>
      <c r="V1333" s="702">
        <f t="shared" si="548"/>
        <v>1850000</v>
      </c>
      <c r="W1333" s="1064">
        <f t="shared" si="548"/>
        <v>1440000</v>
      </c>
      <c r="X1333" s="702">
        <f t="shared" si="548"/>
        <v>1750000</v>
      </c>
      <c r="Y1333" s="702">
        <f t="shared" si="548"/>
        <v>1750000</v>
      </c>
    </row>
    <row r="1334" spans="2:25" ht="21" hidden="1" customHeight="1" x14ac:dyDescent="0.25">
      <c r="B1334" s="513" t="s">
        <v>105</v>
      </c>
      <c r="C1334" s="513" t="s">
        <v>150</v>
      </c>
      <c r="D1334" s="507"/>
      <c r="E1334" s="508"/>
      <c r="F1334" s="508"/>
      <c r="G1334" s="508"/>
      <c r="H1334" s="508"/>
      <c r="I1334" s="486"/>
      <c r="J1334" s="514"/>
      <c r="K1334" s="514"/>
      <c r="L1334" s="503">
        <v>4</v>
      </c>
      <c r="M1334" s="503">
        <v>2</v>
      </c>
      <c r="N1334" s="503">
        <v>2</v>
      </c>
      <c r="O1334" s="514"/>
      <c r="P1334" s="528">
        <v>422</v>
      </c>
      <c r="Q1334" s="554" t="s">
        <v>213</v>
      </c>
      <c r="R1334" s="494">
        <v>12</v>
      </c>
      <c r="S1334" s="702">
        <f>S879+S942</f>
        <v>640000</v>
      </c>
      <c r="T1334" s="702">
        <f t="shared" ref="T1334:Y1334" si="549">T879+T942</f>
        <v>0</v>
      </c>
      <c r="U1334" s="1064">
        <f t="shared" si="549"/>
        <v>900000</v>
      </c>
      <c r="V1334" s="702">
        <f t="shared" si="549"/>
        <v>885937</v>
      </c>
      <c r="W1334" s="1064">
        <f t="shared" si="549"/>
        <v>200000</v>
      </c>
      <c r="X1334" s="702">
        <f t="shared" si="549"/>
        <v>200000</v>
      </c>
      <c r="Y1334" s="702">
        <f t="shared" si="549"/>
        <v>0</v>
      </c>
    </row>
    <row r="1335" spans="2:25" ht="21" hidden="1" customHeight="1" x14ac:dyDescent="0.25">
      <c r="B1335" s="513" t="s">
        <v>105</v>
      </c>
      <c r="C1335" s="513" t="s">
        <v>150</v>
      </c>
      <c r="D1335" s="507"/>
      <c r="E1335" s="508"/>
      <c r="F1335" s="508"/>
      <c r="G1335" s="508"/>
      <c r="H1335" s="508"/>
      <c r="I1335" s="486"/>
      <c r="J1335" s="514"/>
      <c r="K1335" s="514"/>
      <c r="L1335" s="503">
        <v>4</v>
      </c>
      <c r="M1335" s="503">
        <v>2</v>
      </c>
      <c r="N1335" s="503">
        <v>2</v>
      </c>
      <c r="O1335" s="514"/>
      <c r="P1335" s="528">
        <v>422</v>
      </c>
      <c r="Q1335" s="554" t="s">
        <v>213</v>
      </c>
      <c r="R1335" s="493">
        <v>13</v>
      </c>
      <c r="S1335" s="702">
        <f>S897+S899</f>
        <v>250000</v>
      </c>
      <c r="T1335" s="702">
        <f t="shared" ref="T1335:Y1335" si="550">T897+T899</f>
        <v>89583</v>
      </c>
      <c r="U1335" s="1064">
        <f t="shared" si="550"/>
        <v>0</v>
      </c>
      <c r="V1335" s="702">
        <f t="shared" si="550"/>
        <v>250000</v>
      </c>
      <c r="W1335" s="1064">
        <f t="shared" si="550"/>
        <v>0</v>
      </c>
      <c r="X1335" s="702">
        <f t="shared" si="550"/>
        <v>0</v>
      </c>
      <c r="Y1335" s="702">
        <f t="shared" si="550"/>
        <v>0</v>
      </c>
    </row>
    <row r="1336" spans="2:25" ht="21" hidden="1" customHeight="1" x14ac:dyDescent="0.25">
      <c r="B1336" s="513" t="s">
        <v>105</v>
      </c>
      <c r="C1336" s="513" t="s">
        <v>150</v>
      </c>
      <c r="D1336" s="507"/>
      <c r="E1336" s="508"/>
      <c r="F1336" s="508"/>
      <c r="G1336" s="508"/>
      <c r="H1336" s="508"/>
      <c r="I1336" s="486"/>
      <c r="J1336" s="514"/>
      <c r="K1336" s="514"/>
      <c r="L1336" s="503">
        <v>4</v>
      </c>
      <c r="M1336" s="503">
        <v>2</v>
      </c>
      <c r="N1336" s="503">
        <v>2</v>
      </c>
      <c r="O1336" s="514"/>
      <c r="P1336" s="528">
        <v>422</v>
      </c>
      <c r="Q1336" s="554" t="s">
        <v>213</v>
      </c>
      <c r="R1336" s="488">
        <v>43</v>
      </c>
      <c r="S1336" s="702">
        <f>S925</f>
        <v>0</v>
      </c>
      <c r="T1336" s="702">
        <f t="shared" ref="T1336:Y1336" si="551">T925</f>
        <v>0</v>
      </c>
      <c r="U1336" s="1064">
        <f t="shared" si="551"/>
        <v>0</v>
      </c>
      <c r="V1336" s="702">
        <f t="shared" si="551"/>
        <v>0</v>
      </c>
      <c r="W1336" s="1064">
        <f t="shared" si="551"/>
        <v>0</v>
      </c>
      <c r="X1336" s="702">
        <f t="shared" si="551"/>
        <v>0</v>
      </c>
      <c r="Y1336" s="702">
        <f t="shared" si="551"/>
        <v>0</v>
      </c>
    </row>
    <row r="1337" spans="2:25" ht="21" hidden="1" customHeight="1" x14ac:dyDescent="0.25">
      <c r="B1337" s="513" t="s">
        <v>105</v>
      </c>
      <c r="C1337" s="513" t="s">
        <v>150</v>
      </c>
      <c r="D1337" s="507"/>
      <c r="E1337" s="508"/>
      <c r="F1337" s="508"/>
      <c r="G1337" s="508"/>
      <c r="H1337" s="508"/>
      <c r="I1337" s="486"/>
      <c r="J1337" s="514"/>
      <c r="K1337" s="514"/>
      <c r="L1337" s="503">
        <v>4</v>
      </c>
      <c r="M1337" s="503">
        <v>2</v>
      </c>
      <c r="N1337" s="503">
        <v>2</v>
      </c>
      <c r="O1337" s="514"/>
      <c r="P1337" s="528">
        <v>422</v>
      </c>
      <c r="Q1337" s="554" t="s">
        <v>213</v>
      </c>
      <c r="R1337" s="495">
        <v>51</v>
      </c>
      <c r="S1337" s="702">
        <f>S882</f>
        <v>0</v>
      </c>
      <c r="T1337" s="702">
        <f t="shared" ref="T1337:Y1337" si="552">T882</f>
        <v>0</v>
      </c>
      <c r="U1337" s="1064">
        <f t="shared" si="552"/>
        <v>0</v>
      </c>
      <c r="V1337" s="702">
        <f t="shared" si="552"/>
        <v>0</v>
      </c>
      <c r="W1337" s="1064">
        <f t="shared" si="552"/>
        <v>0</v>
      </c>
      <c r="X1337" s="702">
        <f t="shared" si="552"/>
        <v>0</v>
      </c>
      <c r="Y1337" s="702">
        <f t="shared" si="552"/>
        <v>0</v>
      </c>
    </row>
    <row r="1338" spans="2:25" ht="21" hidden="1" customHeight="1" x14ac:dyDescent="0.25">
      <c r="B1338" s="513" t="s">
        <v>105</v>
      </c>
      <c r="C1338" s="513" t="s">
        <v>150</v>
      </c>
      <c r="D1338" s="507"/>
      <c r="E1338" s="508"/>
      <c r="F1338" s="508"/>
      <c r="G1338" s="508"/>
      <c r="H1338" s="508"/>
      <c r="I1338" s="486"/>
      <c r="J1338" s="514"/>
      <c r="K1338" s="514"/>
      <c r="L1338" s="503">
        <v>4</v>
      </c>
      <c r="M1338" s="503">
        <v>2</v>
      </c>
      <c r="N1338" s="503">
        <v>2</v>
      </c>
      <c r="O1338" s="514"/>
      <c r="P1338" s="528">
        <v>422</v>
      </c>
      <c r="Q1338" s="554" t="s">
        <v>213</v>
      </c>
      <c r="R1338" s="490">
        <v>52</v>
      </c>
      <c r="S1338" s="702">
        <f>S817</f>
        <v>0</v>
      </c>
      <c r="T1338" s="702">
        <f t="shared" ref="T1338:Y1338" si="553">T817</f>
        <v>0</v>
      </c>
      <c r="U1338" s="1064">
        <f t="shared" si="553"/>
        <v>0</v>
      </c>
      <c r="V1338" s="702">
        <f t="shared" si="553"/>
        <v>0</v>
      </c>
      <c r="W1338" s="1064">
        <f t="shared" si="553"/>
        <v>0</v>
      </c>
      <c r="X1338" s="702">
        <f t="shared" si="553"/>
        <v>0</v>
      </c>
      <c r="Y1338" s="702">
        <f t="shared" si="553"/>
        <v>0</v>
      </c>
    </row>
    <row r="1339" spans="2:25" ht="21" hidden="1" customHeight="1" x14ac:dyDescent="0.25">
      <c r="B1339" s="513" t="s">
        <v>105</v>
      </c>
      <c r="C1339" s="513" t="s">
        <v>150</v>
      </c>
      <c r="D1339" s="507"/>
      <c r="E1339" s="508"/>
      <c r="F1339" s="508"/>
      <c r="G1339" s="508"/>
      <c r="H1339" s="508"/>
      <c r="I1339" s="486"/>
      <c r="J1339" s="514"/>
      <c r="K1339" s="514"/>
      <c r="L1339" s="503">
        <v>4</v>
      </c>
      <c r="M1339" s="503">
        <v>2</v>
      </c>
      <c r="N1339" s="503">
        <v>2</v>
      </c>
      <c r="O1339" s="514"/>
      <c r="P1339" s="528">
        <v>422</v>
      </c>
      <c r="Q1339" s="554" t="s">
        <v>213</v>
      </c>
      <c r="R1339" s="799">
        <v>563</v>
      </c>
      <c r="S1339" s="702">
        <f>S947</f>
        <v>2400000</v>
      </c>
      <c r="T1339" s="702">
        <f t="shared" ref="T1339:Y1339" si="554">T947</f>
        <v>0</v>
      </c>
      <c r="U1339" s="1064">
        <f t="shared" si="554"/>
        <v>4000000</v>
      </c>
      <c r="V1339" s="702">
        <f t="shared" si="554"/>
        <v>5020313</v>
      </c>
      <c r="W1339" s="1064">
        <f t="shared" si="554"/>
        <v>2700000</v>
      </c>
      <c r="X1339" s="702">
        <f t="shared" si="554"/>
        <v>2700000</v>
      </c>
      <c r="Y1339" s="702">
        <f t="shared" si="554"/>
        <v>0</v>
      </c>
    </row>
    <row r="1340" spans="2:25" ht="21" hidden="1" customHeight="1" x14ac:dyDescent="0.25">
      <c r="B1340" s="513" t="s">
        <v>105</v>
      </c>
      <c r="C1340" s="513" t="s">
        <v>150</v>
      </c>
      <c r="D1340" s="507"/>
      <c r="E1340" s="508"/>
      <c r="F1340" s="508"/>
      <c r="G1340" s="508"/>
      <c r="H1340" s="508"/>
      <c r="I1340" s="486"/>
      <c r="J1340" s="514"/>
      <c r="K1340" s="514"/>
      <c r="L1340" s="503">
        <v>4</v>
      </c>
      <c r="M1340" s="503">
        <v>2</v>
      </c>
      <c r="N1340" s="503">
        <v>2</v>
      </c>
      <c r="O1340" s="514"/>
      <c r="P1340" s="528">
        <v>422</v>
      </c>
      <c r="Q1340" s="554" t="s">
        <v>213</v>
      </c>
      <c r="R1340" s="496">
        <v>61</v>
      </c>
      <c r="S1340" s="702">
        <f>S823</f>
        <v>0</v>
      </c>
      <c r="T1340" s="702">
        <f t="shared" ref="T1340:Y1340" si="555">T823</f>
        <v>0</v>
      </c>
      <c r="U1340" s="1064">
        <f t="shared" si="555"/>
        <v>0</v>
      </c>
      <c r="V1340" s="702">
        <f t="shared" si="555"/>
        <v>0</v>
      </c>
      <c r="W1340" s="1064">
        <f t="shared" si="555"/>
        <v>0</v>
      </c>
      <c r="X1340" s="702">
        <f t="shared" si="555"/>
        <v>0</v>
      </c>
      <c r="Y1340" s="702">
        <f t="shared" si="555"/>
        <v>0</v>
      </c>
    </row>
    <row r="1341" spans="2:25" ht="21" hidden="1" customHeight="1" x14ac:dyDescent="0.25">
      <c r="B1341" s="513" t="s">
        <v>105</v>
      </c>
      <c r="C1341" s="513" t="s">
        <v>150</v>
      </c>
      <c r="D1341" s="507"/>
      <c r="E1341" s="508"/>
      <c r="F1341" s="508"/>
      <c r="G1341" s="508"/>
      <c r="H1341" s="508"/>
      <c r="I1341" s="486"/>
      <c r="J1341" s="514"/>
      <c r="K1341" s="514"/>
      <c r="L1341" s="503">
        <v>4</v>
      </c>
      <c r="M1341" s="503">
        <v>2</v>
      </c>
      <c r="N1341" s="503">
        <v>2</v>
      </c>
      <c r="O1341" s="514"/>
      <c r="P1341" s="528">
        <v>422</v>
      </c>
      <c r="Q1341" s="554" t="s">
        <v>213</v>
      </c>
      <c r="R1341" s="497">
        <v>83</v>
      </c>
      <c r="S1341" s="702">
        <f>S914+S916</f>
        <v>2000000</v>
      </c>
      <c r="T1341" s="702">
        <f t="shared" ref="T1341:Y1341" si="556">T914+T916</f>
        <v>656942</v>
      </c>
      <c r="U1341" s="1064">
        <f t="shared" si="556"/>
        <v>0</v>
      </c>
      <c r="V1341" s="702">
        <f t="shared" si="556"/>
        <v>500000</v>
      </c>
      <c r="W1341" s="1064">
        <f t="shared" si="556"/>
        <v>0</v>
      </c>
      <c r="X1341" s="702">
        <f t="shared" si="556"/>
        <v>0</v>
      </c>
      <c r="Y1341" s="702">
        <f t="shared" si="556"/>
        <v>0</v>
      </c>
    </row>
    <row r="1342" spans="2:25" ht="15" hidden="1" customHeight="1" x14ac:dyDescent="0.25">
      <c r="B1342" s="515" t="s">
        <v>105</v>
      </c>
      <c r="C1342" s="515"/>
      <c r="D1342" s="507"/>
      <c r="E1342" s="508"/>
      <c r="F1342" s="508"/>
      <c r="G1342" s="508"/>
      <c r="H1342" s="508"/>
      <c r="I1342" s="486"/>
      <c r="J1342" s="473" t="s">
        <v>201</v>
      </c>
      <c r="K1342" s="473"/>
      <c r="L1342" s="474">
        <v>4</v>
      </c>
      <c r="M1342" s="474">
        <v>2</v>
      </c>
      <c r="N1342" s="474">
        <v>2</v>
      </c>
      <c r="O1342" s="473"/>
      <c r="P1342" s="536">
        <v>422</v>
      </c>
      <c r="Q1342" s="536" t="s">
        <v>213</v>
      </c>
      <c r="R1342" s="489">
        <v>11</v>
      </c>
      <c r="S1342" s="476">
        <f>S1325+S1331+S1333+S1329</f>
        <v>2795000</v>
      </c>
      <c r="T1342" s="476">
        <f t="shared" ref="T1342:Y1342" si="557">T1325+T1331+T1333+T1329</f>
        <v>461709</v>
      </c>
      <c r="U1342" s="1065">
        <f t="shared" si="557"/>
        <v>2545000</v>
      </c>
      <c r="V1342" s="476">
        <f t="shared" si="557"/>
        <v>3145000</v>
      </c>
      <c r="W1342" s="1065">
        <f t="shared" si="557"/>
        <v>2555000</v>
      </c>
      <c r="X1342" s="476">
        <f t="shared" si="557"/>
        <v>3065000</v>
      </c>
      <c r="Y1342" s="476">
        <f t="shared" si="557"/>
        <v>3065000</v>
      </c>
    </row>
    <row r="1343" spans="2:25" ht="15" hidden="1" customHeight="1" x14ac:dyDescent="0.25">
      <c r="B1343" s="515" t="s">
        <v>105</v>
      </c>
      <c r="C1343" s="515"/>
      <c r="D1343" s="507"/>
      <c r="E1343" s="508"/>
      <c r="F1343" s="508"/>
      <c r="G1343" s="508"/>
      <c r="H1343" s="508"/>
      <c r="I1343" s="486"/>
      <c r="J1343" s="473" t="s">
        <v>201</v>
      </c>
      <c r="K1343" s="473"/>
      <c r="L1343" s="474">
        <v>4</v>
      </c>
      <c r="M1343" s="474">
        <v>2</v>
      </c>
      <c r="N1343" s="474">
        <v>2</v>
      </c>
      <c r="O1343" s="473"/>
      <c r="P1343" s="536">
        <v>422</v>
      </c>
      <c r="Q1343" s="536" t="s">
        <v>213</v>
      </c>
      <c r="R1343" s="494">
        <v>12</v>
      </c>
      <c r="S1343" s="476">
        <f>S1334+S1326</f>
        <v>670000</v>
      </c>
      <c r="T1343" s="476">
        <f t="shared" ref="T1343:Y1343" si="558">T1334+T1326</f>
        <v>0</v>
      </c>
      <c r="U1343" s="1065">
        <f t="shared" si="558"/>
        <v>930000</v>
      </c>
      <c r="V1343" s="476">
        <f t="shared" si="558"/>
        <v>921937</v>
      </c>
      <c r="W1343" s="1065">
        <f t="shared" si="558"/>
        <v>230000</v>
      </c>
      <c r="X1343" s="476">
        <f t="shared" si="558"/>
        <v>210500</v>
      </c>
      <c r="Y1343" s="476">
        <f t="shared" si="558"/>
        <v>15000</v>
      </c>
    </row>
    <row r="1344" spans="2:25" ht="15" hidden="1" customHeight="1" x14ac:dyDescent="0.25">
      <c r="B1344" s="515" t="s">
        <v>105</v>
      </c>
      <c r="C1344" s="515"/>
      <c r="D1344" s="507"/>
      <c r="E1344" s="508"/>
      <c r="F1344" s="508"/>
      <c r="G1344" s="508"/>
      <c r="H1344" s="508"/>
      <c r="I1344" s="486"/>
      <c r="J1344" s="473" t="s">
        <v>201</v>
      </c>
      <c r="K1344" s="473"/>
      <c r="L1344" s="474">
        <v>4</v>
      </c>
      <c r="M1344" s="474">
        <v>2</v>
      </c>
      <c r="N1344" s="474">
        <v>2</v>
      </c>
      <c r="O1344" s="473"/>
      <c r="P1344" s="536">
        <v>422</v>
      </c>
      <c r="Q1344" s="536" t="s">
        <v>213</v>
      </c>
      <c r="R1344" s="493">
        <v>13</v>
      </c>
      <c r="S1344" s="476">
        <f>S1335</f>
        <v>250000</v>
      </c>
      <c r="T1344" s="476">
        <f t="shared" ref="T1344:Y1344" si="559">T1335</f>
        <v>89583</v>
      </c>
      <c r="U1344" s="1065">
        <f t="shared" si="559"/>
        <v>0</v>
      </c>
      <c r="V1344" s="476">
        <f t="shared" si="559"/>
        <v>250000</v>
      </c>
      <c r="W1344" s="1065">
        <f t="shared" si="559"/>
        <v>0</v>
      </c>
      <c r="X1344" s="476">
        <f t="shared" si="559"/>
        <v>0</v>
      </c>
      <c r="Y1344" s="476">
        <f t="shared" si="559"/>
        <v>0</v>
      </c>
    </row>
    <row r="1345" spans="2:25" ht="15" hidden="1" customHeight="1" x14ac:dyDescent="0.25">
      <c r="B1345" s="515" t="s">
        <v>105</v>
      </c>
      <c r="C1345" s="515"/>
      <c r="D1345" s="507"/>
      <c r="E1345" s="508"/>
      <c r="F1345" s="508"/>
      <c r="G1345" s="508"/>
      <c r="H1345" s="508"/>
      <c r="I1345" s="486"/>
      <c r="J1345" s="473" t="s">
        <v>201</v>
      </c>
      <c r="K1345" s="473"/>
      <c r="L1345" s="474">
        <v>4</v>
      </c>
      <c r="M1345" s="474">
        <v>2</v>
      </c>
      <c r="N1345" s="474">
        <v>2</v>
      </c>
      <c r="O1345" s="473"/>
      <c r="P1345" s="536">
        <v>422</v>
      </c>
      <c r="Q1345" s="536" t="s">
        <v>213</v>
      </c>
      <c r="R1345" s="488">
        <v>43</v>
      </c>
      <c r="S1345" s="476">
        <f>S1336+S1327+S1330</f>
        <v>390000</v>
      </c>
      <c r="T1345" s="476">
        <f t="shared" ref="T1345:Y1345" si="560">T1336+T1327+T1330</f>
        <v>7934</v>
      </c>
      <c r="U1345" s="1065">
        <f t="shared" si="560"/>
        <v>372000</v>
      </c>
      <c r="V1345" s="476">
        <f t="shared" si="560"/>
        <v>372000</v>
      </c>
      <c r="W1345" s="1065">
        <f t="shared" si="560"/>
        <v>372000</v>
      </c>
      <c r="X1345" s="476">
        <f t="shared" si="560"/>
        <v>271000</v>
      </c>
      <c r="Y1345" s="476">
        <f t="shared" si="560"/>
        <v>271000</v>
      </c>
    </row>
    <row r="1346" spans="2:25" ht="15" hidden="1" customHeight="1" x14ac:dyDescent="0.25">
      <c r="B1346" s="515" t="s">
        <v>105</v>
      </c>
      <c r="C1346" s="515"/>
      <c r="D1346" s="507"/>
      <c r="E1346" s="508"/>
      <c r="F1346" s="508"/>
      <c r="G1346" s="508"/>
      <c r="H1346" s="508"/>
      <c r="I1346" s="486"/>
      <c r="J1346" s="473" t="s">
        <v>201</v>
      </c>
      <c r="K1346" s="473"/>
      <c r="L1346" s="474">
        <v>4</v>
      </c>
      <c r="M1346" s="474">
        <v>2</v>
      </c>
      <c r="N1346" s="474">
        <v>2</v>
      </c>
      <c r="O1346" s="473"/>
      <c r="P1346" s="536">
        <v>422</v>
      </c>
      <c r="Q1346" s="536" t="s">
        <v>213</v>
      </c>
      <c r="R1346" s="495">
        <v>51</v>
      </c>
      <c r="S1346" s="476">
        <f>S1337+S1332</f>
        <v>15000</v>
      </c>
      <c r="T1346" s="476">
        <f t="shared" ref="T1346:Y1346" si="561">T1337+T1332</f>
        <v>51238</v>
      </c>
      <c r="U1346" s="1065">
        <f t="shared" si="561"/>
        <v>0</v>
      </c>
      <c r="V1346" s="476">
        <f t="shared" si="561"/>
        <v>0</v>
      </c>
      <c r="W1346" s="1065">
        <f t="shared" si="561"/>
        <v>0</v>
      </c>
      <c r="X1346" s="476">
        <f t="shared" si="561"/>
        <v>0</v>
      </c>
      <c r="Y1346" s="476">
        <f t="shared" si="561"/>
        <v>0</v>
      </c>
    </row>
    <row r="1347" spans="2:25" ht="15" hidden="1" customHeight="1" x14ac:dyDescent="0.25">
      <c r="B1347" s="515" t="s">
        <v>105</v>
      </c>
      <c r="C1347" s="515"/>
      <c r="D1347" s="507"/>
      <c r="E1347" s="508"/>
      <c r="F1347" s="508"/>
      <c r="G1347" s="508"/>
      <c r="H1347" s="508"/>
      <c r="I1347" s="486"/>
      <c r="J1347" s="473" t="s">
        <v>201</v>
      </c>
      <c r="K1347" s="473"/>
      <c r="L1347" s="474">
        <v>4</v>
      </c>
      <c r="M1347" s="474">
        <v>2</v>
      </c>
      <c r="N1347" s="474">
        <v>2</v>
      </c>
      <c r="O1347" s="473"/>
      <c r="P1347" s="536">
        <v>422</v>
      </c>
      <c r="Q1347" s="536" t="s">
        <v>213</v>
      </c>
      <c r="R1347" s="490">
        <v>52</v>
      </c>
      <c r="S1347" s="476">
        <f>S1338</f>
        <v>0</v>
      </c>
      <c r="T1347" s="476">
        <f t="shared" ref="T1347:Y1347" si="562">T1338</f>
        <v>0</v>
      </c>
      <c r="U1347" s="1065">
        <f t="shared" si="562"/>
        <v>0</v>
      </c>
      <c r="V1347" s="476">
        <f t="shared" si="562"/>
        <v>0</v>
      </c>
      <c r="W1347" s="1065">
        <f t="shared" si="562"/>
        <v>0</v>
      </c>
      <c r="X1347" s="476">
        <f t="shared" si="562"/>
        <v>0</v>
      </c>
      <c r="Y1347" s="476">
        <f t="shared" si="562"/>
        <v>0</v>
      </c>
    </row>
    <row r="1348" spans="2:25" ht="15" hidden="1" customHeight="1" x14ac:dyDescent="0.25">
      <c r="B1348" s="515" t="s">
        <v>105</v>
      </c>
      <c r="C1348" s="515"/>
      <c r="D1348" s="507"/>
      <c r="E1348" s="508"/>
      <c r="F1348" s="508"/>
      <c r="G1348" s="508"/>
      <c r="H1348" s="508"/>
      <c r="I1348" s="486"/>
      <c r="J1348" s="473" t="s">
        <v>201</v>
      </c>
      <c r="K1348" s="473"/>
      <c r="L1348" s="474">
        <v>4</v>
      </c>
      <c r="M1348" s="474">
        <v>2</v>
      </c>
      <c r="N1348" s="474">
        <v>2</v>
      </c>
      <c r="O1348" s="473"/>
      <c r="P1348" s="536">
        <v>422</v>
      </c>
      <c r="Q1348" s="536" t="s">
        <v>213</v>
      </c>
      <c r="R1348" s="799">
        <v>563</v>
      </c>
      <c r="S1348" s="476">
        <f>S1339+S1328</f>
        <v>2570000</v>
      </c>
      <c r="T1348" s="476">
        <f t="shared" ref="T1348:Y1348" si="563">T1339+T1328</f>
        <v>0</v>
      </c>
      <c r="U1348" s="1065">
        <f t="shared" si="563"/>
        <v>4170000</v>
      </c>
      <c r="V1348" s="476">
        <f t="shared" si="563"/>
        <v>5224313</v>
      </c>
      <c r="W1348" s="1065">
        <f t="shared" si="563"/>
        <v>2870000</v>
      </c>
      <c r="X1348" s="476">
        <f t="shared" si="563"/>
        <v>2747600</v>
      </c>
      <c r="Y1348" s="476">
        <f t="shared" si="563"/>
        <v>85000</v>
      </c>
    </row>
    <row r="1349" spans="2:25" ht="15" hidden="1" customHeight="1" x14ac:dyDescent="0.25">
      <c r="B1349" s="515" t="s">
        <v>105</v>
      </c>
      <c r="C1349" s="515"/>
      <c r="D1349" s="507"/>
      <c r="E1349" s="508"/>
      <c r="F1349" s="508"/>
      <c r="G1349" s="508"/>
      <c r="H1349" s="508"/>
      <c r="I1349" s="486"/>
      <c r="J1349" s="473" t="s">
        <v>201</v>
      </c>
      <c r="K1349" s="473"/>
      <c r="L1349" s="474">
        <v>4</v>
      </c>
      <c r="M1349" s="474">
        <v>2</v>
      </c>
      <c r="N1349" s="474">
        <v>2</v>
      </c>
      <c r="O1349" s="473"/>
      <c r="P1349" s="536">
        <v>422</v>
      </c>
      <c r="Q1349" s="536" t="s">
        <v>213</v>
      </c>
      <c r="R1349" s="496">
        <v>61</v>
      </c>
      <c r="S1349" s="476">
        <f>S1340</f>
        <v>0</v>
      </c>
      <c r="T1349" s="476">
        <f t="shared" ref="T1349:Y1349" si="564">T1340</f>
        <v>0</v>
      </c>
      <c r="U1349" s="1065">
        <f t="shared" si="564"/>
        <v>0</v>
      </c>
      <c r="V1349" s="476">
        <f t="shared" si="564"/>
        <v>0</v>
      </c>
      <c r="W1349" s="1065">
        <f t="shared" si="564"/>
        <v>0</v>
      </c>
      <c r="X1349" s="476">
        <f t="shared" si="564"/>
        <v>0</v>
      </c>
      <c r="Y1349" s="476">
        <f t="shared" si="564"/>
        <v>0</v>
      </c>
    </row>
    <row r="1350" spans="2:25" ht="15" hidden="1" customHeight="1" x14ac:dyDescent="0.25">
      <c r="B1350" s="515" t="s">
        <v>105</v>
      </c>
      <c r="C1350" s="515"/>
      <c r="D1350" s="507"/>
      <c r="E1350" s="508"/>
      <c r="F1350" s="508"/>
      <c r="G1350" s="508"/>
      <c r="H1350" s="508"/>
      <c r="I1350" s="486"/>
      <c r="J1350" s="473" t="s">
        <v>201</v>
      </c>
      <c r="K1350" s="473"/>
      <c r="L1350" s="474">
        <v>4</v>
      </c>
      <c r="M1350" s="474">
        <v>2</v>
      </c>
      <c r="N1350" s="474">
        <v>2</v>
      </c>
      <c r="O1350" s="473"/>
      <c r="P1350" s="536">
        <v>422</v>
      </c>
      <c r="Q1350" s="536" t="s">
        <v>213</v>
      </c>
      <c r="R1350" s="497">
        <v>83</v>
      </c>
      <c r="S1350" s="476">
        <f>S1341</f>
        <v>2000000</v>
      </c>
      <c r="T1350" s="476">
        <f t="shared" ref="T1350:Y1350" si="565">T1341</f>
        <v>656942</v>
      </c>
      <c r="U1350" s="1065">
        <f t="shared" si="565"/>
        <v>0</v>
      </c>
      <c r="V1350" s="476">
        <f t="shared" si="565"/>
        <v>500000</v>
      </c>
      <c r="W1350" s="1065">
        <f t="shared" si="565"/>
        <v>0</v>
      </c>
      <c r="X1350" s="476">
        <f t="shared" si="565"/>
        <v>0</v>
      </c>
      <c r="Y1350" s="476">
        <f t="shared" si="565"/>
        <v>0</v>
      </c>
    </row>
    <row r="1351" spans="2:25" ht="15" hidden="1" customHeight="1" x14ac:dyDescent="0.25">
      <c r="B1351" s="515"/>
      <c r="C1351" s="515"/>
      <c r="D1351" s="507"/>
      <c r="E1351" s="508"/>
      <c r="F1351" s="508"/>
      <c r="G1351" s="508"/>
      <c r="H1351" s="508"/>
      <c r="I1351" s="486"/>
      <c r="J1351" s="473" t="s">
        <v>202</v>
      </c>
      <c r="K1351" s="473"/>
      <c r="L1351" s="478">
        <v>4</v>
      </c>
      <c r="M1351" s="478">
        <v>2</v>
      </c>
      <c r="N1351" s="478">
        <v>2</v>
      </c>
      <c r="O1351" s="516"/>
      <c r="P1351" s="538">
        <v>422</v>
      </c>
      <c r="Q1351" s="538" t="s">
        <v>213</v>
      </c>
      <c r="R1351" s="490"/>
      <c r="S1351" s="500">
        <f>S1342+S1343+S1346+S1347+S1349+S1350+S1344+S1345+S1348</f>
        <v>8690000</v>
      </c>
      <c r="T1351" s="500">
        <f t="shared" ref="T1351:Y1351" si="566">T1342+T1343+T1346+T1347+T1349+T1350+T1344+T1345+T1348</f>
        <v>1267406</v>
      </c>
      <c r="U1351" s="1066">
        <f t="shared" si="566"/>
        <v>8017000</v>
      </c>
      <c r="V1351" s="500">
        <f t="shared" si="566"/>
        <v>10413250</v>
      </c>
      <c r="W1351" s="1066">
        <f t="shared" si="566"/>
        <v>6027000</v>
      </c>
      <c r="X1351" s="500">
        <f t="shared" si="566"/>
        <v>6294100</v>
      </c>
      <c r="Y1351" s="500">
        <f t="shared" si="566"/>
        <v>3436000</v>
      </c>
    </row>
    <row r="1352" spans="2:25" ht="15" hidden="1" customHeight="1" x14ac:dyDescent="0.25">
      <c r="B1352" s="515"/>
      <c r="C1352" s="515"/>
      <c r="D1352" s="507"/>
      <c r="E1352" s="508"/>
      <c r="F1352" s="508"/>
      <c r="G1352" s="508"/>
      <c r="H1352" s="508"/>
      <c r="I1352" s="486"/>
      <c r="J1352" s="473" t="s">
        <v>98</v>
      </c>
      <c r="K1352" s="473"/>
      <c r="L1352" s="478">
        <v>4</v>
      </c>
      <c r="M1352" s="478">
        <v>2</v>
      </c>
      <c r="N1352" s="478"/>
      <c r="O1352" s="516"/>
      <c r="P1352" s="538"/>
      <c r="Q1352" s="538"/>
      <c r="R1352" s="490"/>
      <c r="S1352" s="500">
        <f>S1342+S1343+S1344+S1350</f>
        <v>5715000</v>
      </c>
      <c r="T1352" s="500">
        <f t="shared" ref="T1352:Y1352" si="567">T1342+T1343+T1344+T1350</f>
        <v>1208234</v>
      </c>
      <c r="U1352" s="1066">
        <f t="shared" si="567"/>
        <v>3475000</v>
      </c>
      <c r="V1352" s="500">
        <f t="shared" si="567"/>
        <v>4816937</v>
      </c>
      <c r="W1352" s="1066">
        <f t="shared" si="567"/>
        <v>2785000</v>
      </c>
      <c r="X1352" s="500">
        <f t="shared" si="567"/>
        <v>3275500</v>
      </c>
      <c r="Y1352" s="500">
        <f t="shared" si="567"/>
        <v>3080000</v>
      </c>
    </row>
    <row r="1353" spans="2:25" ht="15" hidden="1" customHeight="1" x14ac:dyDescent="0.25">
      <c r="B1353" s="506" t="s">
        <v>105</v>
      </c>
      <c r="C1353" s="506" t="s">
        <v>5</v>
      </c>
      <c r="D1353" s="507"/>
      <c r="E1353" s="508"/>
      <c r="F1353" s="508"/>
      <c r="G1353" s="508"/>
      <c r="H1353" s="508"/>
      <c r="I1353" s="486"/>
      <c r="J1353" s="506"/>
      <c r="K1353" s="506"/>
      <c r="L1353" s="506">
        <v>4</v>
      </c>
      <c r="M1353" s="506">
        <v>2</v>
      </c>
      <c r="N1353" s="506">
        <v>3</v>
      </c>
      <c r="O1353" s="506"/>
      <c r="P1353" s="506">
        <v>423</v>
      </c>
      <c r="Q1353" s="975" t="s">
        <v>214</v>
      </c>
      <c r="R1353" s="792">
        <v>43</v>
      </c>
      <c r="S1353" s="487">
        <f t="shared" ref="S1353:Y1353" si="568">S158</f>
        <v>300000</v>
      </c>
      <c r="T1353" s="487">
        <f t="shared" si="568"/>
        <v>0</v>
      </c>
      <c r="U1353" s="1067">
        <f t="shared" si="568"/>
        <v>0</v>
      </c>
      <c r="V1353" s="487">
        <f t="shared" si="568"/>
        <v>300000</v>
      </c>
      <c r="W1353" s="1067">
        <f t="shared" si="568"/>
        <v>0</v>
      </c>
      <c r="X1353" s="487">
        <f t="shared" si="568"/>
        <v>0</v>
      </c>
      <c r="Y1353" s="487">
        <f t="shared" si="568"/>
        <v>0</v>
      </c>
    </row>
    <row r="1354" spans="2:25" ht="21" hidden="1" customHeight="1" x14ac:dyDescent="0.25">
      <c r="B1354" s="511" t="s">
        <v>105</v>
      </c>
      <c r="C1354" s="511" t="s">
        <v>116</v>
      </c>
      <c r="D1354" s="507"/>
      <c r="E1354" s="508"/>
      <c r="F1354" s="508"/>
      <c r="G1354" s="508"/>
      <c r="H1354" s="508"/>
      <c r="I1354" s="486"/>
      <c r="J1354" s="512"/>
      <c r="K1354" s="512"/>
      <c r="L1354" s="512">
        <v>4</v>
      </c>
      <c r="M1354" s="512">
        <v>2</v>
      </c>
      <c r="N1354" s="512">
        <v>3</v>
      </c>
      <c r="O1354" s="512"/>
      <c r="P1354" s="512">
        <v>423</v>
      </c>
      <c r="Q1354" s="974" t="s">
        <v>214</v>
      </c>
      <c r="R1354" s="480">
        <v>11</v>
      </c>
      <c r="S1354" s="891">
        <f>S630</f>
        <v>450000</v>
      </c>
      <c r="T1354" s="891">
        <f t="shared" ref="T1354:Y1354" si="569">T630</f>
        <v>433455</v>
      </c>
      <c r="U1354" s="1070">
        <f t="shared" si="569"/>
        <v>200000</v>
      </c>
      <c r="V1354" s="891">
        <f t="shared" si="569"/>
        <v>200000</v>
      </c>
      <c r="W1354" s="1070">
        <f t="shared" si="569"/>
        <v>200000</v>
      </c>
      <c r="X1354" s="891">
        <f t="shared" si="569"/>
        <v>200000</v>
      </c>
      <c r="Y1354" s="891">
        <f t="shared" si="569"/>
        <v>200000</v>
      </c>
    </row>
    <row r="1355" spans="2:25" ht="21" hidden="1" customHeight="1" x14ac:dyDescent="0.25">
      <c r="B1355" s="513" t="s">
        <v>105</v>
      </c>
      <c r="C1355" s="513" t="s">
        <v>150</v>
      </c>
      <c r="D1355" s="507"/>
      <c r="E1355" s="508"/>
      <c r="F1355" s="508"/>
      <c r="G1355" s="508"/>
      <c r="H1355" s="508"/>
      <c r="I1355" s="486"/>
      <c r="J1355" s="514"/>
      <c r="K1355" s="514"/>
      <c r="L1355" s="503">
        <v>4</v>
      </c>
      <c r="M1355" s="503">
        <v>2</v>
      </c>
      <c r="N1355" s="503">
        <v>3</v>
      </c>
      <c r="O1355" s="514"/>
      <c r="P1355" s="514">
        <v>423</v>
      </c>
      <c r="Q1355" s="554" t="s">
        <v>214</v>
      </c>
      <c r="R1355" s="480">
        <v>11</v>
      </c>
      <c r="S1355" s="702">
        <f>S807</f>
        <v>600000</v>
      </c>
      <c r="T1355" s="702">
        <f t="shared" ref="T1355:Y1355" si="570">T807</f>
        <v>0</v>
      </c>
      <c r="U1355" s="1064">
        <f t="shared" si="570"/>
        <v>0</v>
      </c>
      <c r="V1355" s="702">
        <f t="shared" si="570"/>
        <v>1000000</v>
      </c>
      <c r="W1355" s="1064">
        <f t="shared" si="570"/>
        <v>0</v>
      </c>
      <c r="X1355" s="702">
        <f t="shared" si="570"/>
        <v>500000</v>
      </c>
      <c r="Y1355" s="702">
        <f t="shared" si="570"/>
        <v>500000</v>
      </c>
    </row>
    <row r="1356" spans="2:25" ht="15" hidden="1" customHeight="1" x14ac:dyDescent="0.25">
      <c r="B1356" s="515" t="s">
        <v>105</v>
      </c>
      <c r="C1356" s="515"/>
      <c r="D1356" s="473"/>
      <c r="E1356" s="508"/>
      <c r="F1356" s="508"/>
      <c r="G1356" s="508"/>
      <c r="H1356" s="508"/>
      <c r="I1356" s="486"/>
      <c r="J1356" s="473" t="s">
        <v>201</v>
      </c>
      <c r="K1356" s="473"/>
      <c r="L1356" s="474">
        <v>4</v>
      </c>
      <c r="M1356" s="474">
        <v>2</v>
      </c>
      <c r="N1356" s="474">
        <v>3</v>
      </c>
      <c r="O1356" s="473"/>
      <c r="P1356" s="473">
        <v>423</v>
      </c>
      <c r="Q1356" s="536" t="s">
        <v>214</v>
      </c>
      <c r="R1356" s="480">
        <v>11</v>
      </c>
      <c r="S1356" s="476">
        <f>S1355+S1354</f>
        <v>1050000</v>
      </c>
      <c r="T1356" s="476">
        <f t="shared" ref="T1356:Y1356" si="571">T1355+T1354</f>
        <v>433455</v>
      </c>
      <c r="U1356" s="1065">
        <f t="shared" si="571"/>
        <v>200000</v>
      </c>
      <c r="V1356" s="476">
        <f t="shared" si="571"/>
        <v>1200000</v>
      </c>
      <c r="W1356" s="1065">
        <f t="shared" si="571"/>
        <v>200000</v>
      </c>
      <c r="X1356" s="476">
        <f t="shared" si="571"/>
        <v>700000</v>
      </c>
      <c r="Y1356" s="476">
        <f t="shared" si="571"/>
        <v>700000</v>
      </c>
    </row>
    <row r="1357" spans="2:25" ht="15" hidden="1" customHeight="1" x14ac:dyDescent="0.25">
      <c r="B1357" s="515" t="s">
        <v>105</v>
      </c>
      <c r="C1357" s="515"/>
      <c r="D1357" s="473"/>
      <c r="E1357" s="508"/>
      <c r="F1357" s="508"/>
      <c r="G1357" s="508"/>
      <c r="H1357" s="508"/>
      <c r="I1357" s="486"/>
      <c r="J1357" s="473" t="s">
        <v>201</v>
      </c>
      <c r="K1357" s="473"/>
      <c r="L1357" s="474">
        <v>4</v>
      </c>
      <c r="M1357" s="474">
        <v>2</v>
      </c>
      <c r="N1357" s="474">
        <v>3</v>
      </c>
      <c r="O1357" s="473"/>
      <c r="P1357" s="473">
        <v>423</v>
      </c>
      <c r="Q1357" s="536" t="s">
        <v>214</v>
      </c>
      <c r="R1357" s="792">
        <v>43</v>
      </c>
      <c r="S1357" s="476">
        <f>S1353</f>
        <v>300000</v>
      </c>
      <c r="T1357" s="476">
        <f t="shared" ref="T1357:Y1357" si="572">T1353</f>
        <v>0</v>
      </c>
      <c r="U1357" s="1065">
        <f t="shared" si="572"/>
        <v>0</v>
      </c>
      <c r="V1357" s="476">
        <f t="shared" si="572"/>
        <v>300000</v>
      </c>
      <c r="W1357" s="1065">
        <f t="shared" si="572"/>
        <v>0</v>
      </c>
      <c r="X1357" s="476">
        <f t="shared" si="572"/>
        <v>0</v>
      </c>
      <c r="Y1357" s="476">
        <f t="shared" si="572"/>
        <v>0</v>
      </c>
    </row>
    <row r="1358" spans="2:25" ht="15" hidden="1" customHeight="1" x14ac:dyDescent="0.25">
      <c r="B1358" s="515"/>
      <c r="C1358" s="515"/>
      <c r="D1358" s="473"/>
      <c r="E1358" s="508"/>
      <c r="F1358" s="508"/>
      <c r="G1358" s="508"/>
      <c r="H1358" s="508"/>
      <c r="I1358" s="486"/>
      <c r="J1358" s="473" t="s">
        <v>202</v>
      </c>
      <c r="K1358" s="473"/>
      <c r="L1358" s="478">
        <v>4</v>
      </c>
      <c r="M1358" s="478">
        <v>2</v>
      </c>
      <c r="N1358" s="478">
        <v>3</v>
      </c>
      <c r="O1358" s="516"/>
      <c r="P1358" s="516">
        <v>423</v>
      </c>
      <c r="Q1358" s="538" t="s">
        <v>214</v>
      </c>
      <c r="R1358" s="481"/>
      <c r="S1358" s="500">
        <f>S1356+S1357</f>
        <v>1350000</v>
      </c>
      <c r="T1358" s="500">
        <f t="shared" ref="T1358:Y1358" si="573">T1356+T1357</f>
        <v>433455</v>
      </c>
      <c r="U1358" s="1066">
        <f t="shared" si="573"/>
        <v>200000</v>
      </c>
      <c r="V1358" s="500">
        <f t="shared" si="573"/>
        <v>1500000</v>
      </c>
      <c r="W1358" s="1066">
        <f t="shared" si="573"/>
        <v>200000</v>
      </c>
      <c r="X1358" s="500">
        <f t="shared" si="573"/>
        <v>700000</v>
      </c>
      <c r="Y1358" s="500">
        <f t="shared" si="573"/>
        <v>700000</v>
      </c>
    </row>
    <row r="1359" spans="2:25" ht="15" hidden="1" customHeight="1" x14ac:dyDescent="0.25">
      <c r="B1359" s="515"/>
      <c r="C1359" s="515"/>
      <c r="D1359" s="473"/>
      <c r="E1359" s="508"/>
      <c r="F1359" s="508"/>
      <c r="G1359" s="508"/>
      <c r="H1359" s="508"/>
      <c r="I1359" s="486"/>
      <c r="J1359" s="473" t="s">
        <v>98</v>
      </c>
      <c r="K1359" s="473"/>
      <c r="L1359" s="478">
        <v>4</v>
      </c>
      <c r="M1359" s="478">
        <v>2</v>
      </c>
      <c r="N1359" s="478"/>
      <c r="O1359" s="516"/>
      <c r="P1359" s="516"/>
      <c r="Q1359" s="538"/>
      <c r="R1359" s="481"/>
      <c r="S1359" s="500">
        <f>S1356</f>
        <v>1050000</v>
      </c>
      <c r="T1359" s="500">
        <f t="shared" ref="T1359:Y1359" si="574">T1356</f>
        <v>433455</v>
      </c>
      <c r="U1359" s="1066">
        <f t="shared" si="574"/>
        <v>200000</v>
      </c>
      <c r="V1359" s="500">
        <f t="shared" si="574"/>
        <v>1200000</v>
      </c>
      <c r="W1359" s="1066">
        <f t="shared" si="574"/>
        <v>200000</v>
      </c>
      <c r="X1359" s="500">
        <f t="shared" si="574"/>
        <v>700000</v>
      </c>
      <c r="Y1359" s="500">
        <f t="shared" si="574"/>
        <v>700000</v>
      </c>
    </row>
    <row r="1360" spans="2:25" ht="21" hidden="1" customHeight="1" x14ac:dyDescent="0.25">
      <c r="B1360" s="506" t="s">
        <v>105</v>
      </c>
      <c r="C1360" s="506" t="s">
        <v>5</v>
      </c>
      <c r="D1360" s="507"/>
      <c r="E1360" s="508"/>
      <c r="F1360" s="508"/>
      <c r="G1360" s="508"/>
      <c r="H1360" s="508"/>
      <c r="I1360" s="486"/>
      <c r="J1360" s="509"/>
      <c r="K1360" s="509"/>
      <c r="L1360" s="501">
        <v>4</v>
      </c>
      <c r="M1360" s="501">
        <v>2</v>
      </c>
      <c r="N1360" s="501">
        <v>6</v>
      </c>
      <c r="O1360" s="509"/>
      <c r="P1360" s="509">
        <v>426</v>
      </c>
      <c r="Q1360" s="532" t="s">
        <v>215</v>
      </c>
      <c r="R1360" s="480">
        <v>11</v>
      </c>
      <c r="S1360" s="702">
        <f>S293+S184+S271+S246+S171</f>
        <v>110000</v>
      </c>
      <c r="T1360" s="702">
        <f t="shared" ref="T1360:Y1360" si="575">T293+T184+T271+T246+T171</f>
        <v>58447</v>
      </c>
      <c r="U1360" s="1064">
        <f t="shared" si="575"/>
        <v>110000</v>
      </c>
      <c r="V1360" s="702">
        <f t="shared" si="575"/>
        <v>110000</v>
      </c>
      <c r="W1360" s="1064">
        <f t="shared" si="575"/>
        <v>110000</v>
      </c>
      <c r="X1360" s="702">
        <f t="shared" si="575"/>
        <v>110000</v>
      </c>
      <c r="Y1360" s="702">
        <f t="shared" si="575"/>
        <v>110000</v>
      </c>
    </row>
    <row r="1361" spans="2:25" ht="21" hidden="1" customHeight="1" x14ac:dyDescent="0.25">
      <c r="B1361" s="506" t="s">
        <v>105</v>
      </c>
      <c r="C1361" s="506" t="s">
        <v>5</v>
      </c>
      <c r="D1361" s="507"/>
      <c r="E1361" s="508"/>
      <c r="F1361" s="508"/>
      <c r="G1361" s="508"/>
      <c r="H1361" s="508"/>
      <c r="I1361" s="486"/>
      <c r="J1361" s="509"/>
      <c r="K1361" s="509"/>
      <c r="L1361" s="501">
        <v>4</v>
      </c>
      <c r="M1361" s="501">
        <v>2</v>
      </c>
      <c r="N1361" s="501">
        <v>6</v>
      </c>
      <c r="O1361" s="509"/>
      <c r="P1361" s="509">
        <v>426</v>
      </c>
      <c r="Q1361" s="532" t="s">
        <v>215</v>
      </c>
      <c r="R1361" s="798">
        <v>12</v>
      </c>
      <c r="S1361" s="702">
        <f>S345+S392</f>
        <v>63750</v>
      </c>
      <c r="T1361" s="702">
        <f t="shared" ref="T1361:Y1361" si="576">T345+T392</f>
        <v>0</v>
      </c>
      <c r="U1361" s="1064">
        <f t="shared" si="576"/>
        <v>6000</v>
      </c>
      <c r="V1361" s="702">
        <f t="shared" si="576"/>
        <v>375000</v>
      </c>
      <c r="W1361" s="1064">
        <f t="shared" si="576"/>
        <v>6000</v>
      </c>
      <c r="X1361" s="702">
        <f t="shared" si="576"/>
        <v>6000</v>
      </c>
      <c r="Y1361" s="702">
        <f t="shared" si="576"/>
        <v>6000</v>
      </c>
    </row>
    <row r="1362" spans="2:25" ht="21" hidden="1" customHeight="1" x14ac:dyDescent="0.25">
      <c r="B1362" s="506" t="s">
        <v>105</v>
      </c>
      <c r="C1362" s="506" t="s">
        <v>5</v>
      </c>
      <c r="D1362" s="507"/>
      <c r="E1362" s="508"/>
      <c r="F1362" s="508"/>
      <c r="G1362" s="508"/>
      <c r="H1362" s="508"/>
      <c r="I1362" s="486"/>
      <c r="J1362" s="509"/>
      <c r="K1362" s="509"/>
      <c r="L1362" s="501">
        <v>4</v>
      </c>
      <c r="M1362" s="501">
        <v>2</v>
      </c>
      <c r="N1362" s="501">
        <v>6</v>
      </c>
      <c r="O1362" s="509"/>
      <c r="P1362" s="509">
        <v>426</v>
      </c>
      <c r="Q1362" s="532" t="s">
        <v>215</v>
      </c>
      <c r="R1362" s="792">
        <v>43</v>
      </c>
      <c r="S1362" s="702">
        <f>S228+S236+S175+S193+S256+S279+S319</f>
        <v>2170000</v>
      </c>
      <c r="T1362" s="702">
        <f t="shared" ref="T1362:Y1362" si="577">T228+T236+T175+T193+T256+T279+T319</f>
        <v>0</v>
      </c>
      <c r="U1362" s="1064">
        <f t="shared" si="577"/>
        <v>660000</v>
      </c>
      <c r="V1362" s="702">
        <f t="shared" si="577"/>
        <v>3560000</v>
      </c>
      <c r="W1362" s="1064">
        <f t="shared" si="577"/>
        <v>560000</v>
      </c>
      <c r="X1362" s="702">
        <f t="shared" si="577"/>
        <v>460000</v>
      </c>
      <c r="Y1362" s="702">
        <f t="shared" si="577"/>
        <v>460000</v>
      </c>
    </row>
    <row r="1363" spans="2:25" ht="21" hidden="1" customHeight="1" x14ac:dyDescent="0.25">
      <c r="B1363" s="506" t="s">
        <v>105</v>
      </c>
      <c r="C1363" s="506" t="s">
        <v>5</v>
      </c>
      <c r="D1363" s="507"/>
      <c r="E1363" s="508"/>
      <c r="F1363" s="508"/>
      <c r="G1363" s="508"/>
      <c r="H1363" s="508"/>
      <c r="I1363" s="486"/>
      <c r="J1363" s="509"/>
      <c r="K1363" s="509"/>
      <c r="L1363" s="501">
        <v>4</v>
      </c>
      <c r="M1363" s="501">
        <v>2</v>
      </c>
      <c r="N1363" s="501">
        <v>6</v>
      </c>
      <c r="O1363" s="509"/>
      <c r="P1363" s="509">
        <v>426</v>
      </c>
      <c r="Q1363" s="532" t="s">
        <v>215</v>
      </c>
      <c r="R1363" s="799">
        <v>563</v>
      </c>
      <c r="S1363" s="702">
        <f>S375+S398</f>
        <v>361250</v>
      </c>
      <c r="T1363" s="702">
        <f t="shared" ref="T1363:Y1363" si="578">T375+T398</f>
        <v>0</v>
      </c>
      <c r="U1363" s="1064">
        <f t="shared" si="578"/>
        <v>34000</v>
      </c>
      <c r="V1363" s="702">
        <f t="shared" si="578"/>
        <v>2125000</v>
      </c>
      <c r="W1363" s="1064">
        <f t="shared" si="578"/>
        <v>34000</v>
      </c>
      <c r="X1363" s="702">
        <f t="shared" si="578"/>
        <v>34000</v>
      </c>
      <c r="Y1363" s="702">
        <f t="shared" si="578"/>
        <v>34000</v>
      </c>
    </row>
    <row r="1364" spans="2:25" ht="21" hidden="1" customHeight="1" x14ac:dyDescent="0.25">
      <c r="B1364" s="718" t="s">
        <v>105</v>
      </c>
      <c r="C1364" s="718" t="s">
        <v>275</v>
      </c>
      <c r="D1364" s="507"/>
      <c r="E1364" s="508"/>
      <c r="F1364" s="508"/>
      <c r="G1364" s="508"/>
      <c r="H1364" s="508"/>
      <c r="I1364" s="486"/>
      <c r="J1364" s="719"/>
      <c r="K1364" s="719"/>
      <c r="L1364" s="720">
        <v>4</v>
      </c>
      <c r="M1364" s="720">
        <v>2</v>
      </c>
      <c r="N1364" s="720">
        <v>6</v>
      </c>
      <c r="O1364" s="719"/>
      <c r="P1364" s="719">
        <v>426</v>
      </c>
      <c r="Q1364" s="725" t="s">
        <v>215</v>
      </c>
      <c r="R1364" s="486">
        <v>11</v>
      </c>
      <c r="S1364" s="702">
        <f t="shared" ref="S1364:Y1364" si="579">S475</f>
        <v>0</v>
      </c>
      <c r="T1364" s="702">
        <f t="shared" si="579"/>
        <v>0</v>
      </c>
      <c r="U1364" s="1064">
        <f t="shared" si="579"/>
        <v>0</v>
      </c>
      <c r="V1364" s="702">
        <f t="shared" si="579"/>
        <v>0</v>
      </c>
      <c r="W1364" s="1064">
        <f t="shared" si="579"/>
        <v>0</v>
      </c>
      <c r="X1364" s="702">
        <f t="shared" si="579"/>
        <v>0</v>
      </c>
      <c r="Y1364" s="702">
        <f t="shared" si="579"/>
        <v>0</v>
      </c>
    </row>
    <row r="1365" spans="2:25" ht="21" hidden="1" customHeight="1" x14ac:dyDescent="0.25">
      <c r="B1365" s="718" t="s">
        <v>105</v>
      </c>
      <c r="C1365" s="718" t="s">
        <v>275</v>
      </c>
      <c r="D1365" s="507"/>
      <c r="E1365" s="508"/>
      <c r="F1365" s="508"/>
      <c r="G1365" s="508"/>
      <c r="H1365" s="508"/>
      <c r="I1365" s="486"/>
      <c r="J1365" s="719"/>
      <c r="K1365" s="719"/>
      <c r="L1365" s="720">
        <v>4</v>
      </c>
      <c r="M1365" s="720">
        <v>2</v>
      </c>
      <c r="N1365" s="720">
        <v>6</v>
      </c>
      <c r="O1365" s="719"/>
      <c r="P1365" s="719">
        <v>426</v>
      </c>
      <c r="Q1365" s="725" t="s">
        <v>215</v>
      </c>
      <c r="R1365" s="792">
        <v>43</v>
      </c>
      <c r="S1365" s="702">
        <f>S486</f>
        <v>1000000</v>
      </c>
      <c r="T1365" s="702">
        <f t="shared" ref="T1365:Y1365" si="580">T486</f>
        <v>0</v>
      </c>
      <c r="U1365" s="1064">
        <f t="shared" si="580"/>
        <v>500000</v>
      </c>
      <c r="V1365" s="702">
        <f t="shared" si="580"/>
        <v>1000000</v>
      </c>
      <c r="W1365" s="1064">
        <f t="shared" si="580"/>
        <v>550000</v>
      </c>
      <c r="X1365" s="702">
        <f t="shared" si="580"/>
        <v>550000</v>
      </c>
      <c r="Y1365" s="702">
        <f t="shared" si="580"/>
        <v>550000</v>
      </c>
    </row>
    <row r="1366" spans="2:25" ht="21" hidden="1" customHeight="1" x14ac:dyDescent="0.25">
      <c r="B1366" s="785" t="s">
        <v>105</v>
      </c>
      <c r="C1366" s="785" t="s">
        <v>289</v>
      </c>
      <c r="D1366" s="507"/>
      <c r="E1366" s="508"/>
      <c r="F1366" s="508"/>
      <c r="G1366" s="508"/>
      <c r="H1366" s="508"/>
      <c r="I1366" s="486"/>
      <c r="J1366" s="786"/>
      <c r="K1366" s="786"/>
      <c r="L1366" s="787">
        <v>4</v>
      </c>
      <c r="M1366" s="787">
        <v>2</v>
      </c>
      <c r="N1366" s="787">
        <v>6</v>
      </c>
      <c r="O1366" s="786"/>
      <c r="P1366" s="786">
        <v>426</v>
      </c>
      <c r="Q1366" s="796" t="s">
        <v>215</v>
      </c>
      <c r="R1366" s="792">
        <v>43</v>
      </c>
      <c r="S1366" s="702">
        <f>S547</f>
        <v>18000</v>
      </c>
      <c r="T1366" s="702">
        <f t="shared" ref="T1366:Y1366" si="581">T547</f>
        <v>0</v>
      </c>
      <c r="U1366" s="1064">
        <f t="shared" si="581"/>
        <v>16200</v>
      </c>
      <c r="V1366" s="702">
        <f t="shared" si="581"/>
        <v>16200</v>
      </c>
      <c r="W1366" s="1064">
        <f t="shared" si="581"/>
        <v>16200</v>
      </c>
      <c r="X1366" s="702">
        <f t="shared" si="581"/>
        <v>20000</v>
      </c>
      <c r="Y1366" s="702">
        <f t="shared" si="581"/>
        <v>20000</v>
      </c>
    </row>
    <row r="1367" spans="2:25" ht="21" hidden="1" customHeight="1" x14ac:dyDescent="0.25">
      <c r="B1367" s="513" t="s">
        <v>105</v>
      </c>
      <c r="C1367" s="513" t="s">
        <v>150</v>
      </c>
      <c r="D1367" s="507"/>
      <c r="E1367" s="508"/>
      <c r="F1367" s="508"/>
      <c r="G1367" s="508"/>
      <c r="H1367" s="508"/>
      <c r="I1367" s="486"/>
      <c r="J1367" s="514"/>
      <c r="K1367" s="514"/>
      <c r="L1367" s="503">
        <v>4</v>
      </c>
      <c r="M1367" s="503">
        <v>2</v>
      </c>
      <c r="N1367" s="503">
        <v>6</v>
      </c>
      <c r="O1367" s="514"/>
      <c r="P1367" s="514">
        <v>426</v>
      </c>
      <c r="Q1367" s="535" t="s">
        <v>215</v>
      </c>
      <c r="R1367" s="480">
        <v>11</v>
      </c>
      <c r="S1367" s="702">
        <f>S812</f>
        <v>700000</v>
      </c>
      <c r="T1367" s="702">
        <f t="shared" ref="T1367:Y1367" si="582">T812</f>
        <v>0</v>
      </c>
      <c r="U1367" s="1064">
        <f t="shared" si="582"/>
        <v>900000</v>
      </c>
      <c r="V1367" s="702">
        <f t="shared" si="582"/>
        <v>100000</v>
      </c>
      <c r="W1367" s="1064">
        <f t="shared" si="582"/>
        <v>900000</v>
      </c>
      <c r="X1367" s="702">
        <f t="shared" si="582"/>
        <v>100000</v>
      </c>
      <c r="Y1367" s="702">
        <f t="shared" si="582"/>
        <v>100000</v>
      </c>
    </row>
    <row r="1368" spans="2:25" ht="21" hidden="1" customHeight="1" x14ac:dyDescent="0.25">
      <c r="B1368" s="513" t="s">
        <v>105</v>
      </c>
      <c r="C1368" s="513" t="s">
        <v>150</v>
      </c>
      <c r="D1368" s="507"/>
      <c r="E1368" s="508"/>
      <c r="F1368" s="508"/>
      <c r="G1368" s="508"/>
      <c r="H1368" s="508"/>
      <c r="I1368" s="486"/>
      <c r="J1368" s="514"/>
      <c r="K1368" s="514"/>
      <c r="L1368" s="503">
        <v>4</v>
      </c>
      <c r="M1368" s="503">
        <v>2</v>
      </c>
      <c r="N1368" s="503">
        <v>6</v>
      </c>
      <c r="O1368" s="514"/>
      <c r="P1368" s="514">
        <v>426</v>
      </c>
      <c r="Q1368" s="535" t="s">
        <v>215</v>
      </c>
      <c r="R1368" s="792">
        <v>43</v>
      </c>
      <c r="S1368" s="702">
        <f>S859</f>
        <v>0</v>
      </c>
      <c r="T1368" s="702">
        <f t="shared" ref="T1368:Y1368" si="583">T859</f>
        <v>0</v>
      </c>
      <c r="U1368" s="1064">
        <f t="shared" si="583"/>
        <v>0</v>
      </c>
      <c r="V1368" s="702">
        <f t="shared" si="583"/>
        <v>1500000</v>
      </c>
      <c r="W1368" s="1064">
        <f t="shared" si="583"/>
        <v>0</v>
      </c>
      <c r="X1368" s="702">
        <f t="shared" si="583"/>
        <v>0</v>
      </c>
      <c r="Y1368" s="702">
        <f t="shared" si="583"/>
        <v>0</v>
      </c>
    </row>
    <row r="1369" spans="2:25" ht="21" hidden="1" customHeight="1" x14ac:dyDescent="0.25">
      <c r="B1369" s="513" t="s">
        <v>105</v>
      </c>
      <c r="C1369" s="513" t="s">
        <v>150</v>
      </c>
      <c r="D1369" s="507"/>
      <c r="E1369" s="508"/>
      <c r="F1369" s="508"/>
      <c r="G1369" s="508"/>
      <c r="H1369" s="508"/>
      <c r="I1369" s="486"/>
      <c r="J1369" s="514"/>
      <c r="K1369" s="514"/>
      <c r="L1369" s="503">
        <v>4</v>
      </c>
      <c r="M1369" s="503">
        <v>2</v>
      </c>
      <c r="N1369" s="503">
        <v>6</v>
      </c>
      <c r="O1369" s="514"/>
      <c r="P1369" s="514">
        <v>426</v>
      </c>
      <c r="Q1369" s="535" t="s">
        <v>215</v>
      </c>
      <c r="R1369" s="481">
        <v>52</v>
      </c>
      <c r="S1369" s="702">
        <f>S818</f>
        <v>0</v>
      </c>
      <c r="T1369" s="702">
        <f t="shared" ref="T1369:Y1369" si="584">T818</f>
        <v>0</v>
      </c>
      <c r="U1369" s="1064">
        <f t="shared" si="584"/>
        <v>0</v>
      </c>
      <c r="V1369" s="702">
        <f t="shared" si="584"/>
        <v>0</v>
      </c>
      <c r="W1369" s="1064">
        <f t="shared" si="584"/>
        <v>0</v>
      </c>
      <c r="X1369" s="702">
        <f t="shared" si="584"/>
        <v>0</v>
      </c>
      <c r="Y1369" s="702">
        <f t="shared" si="584"/>
        <v>0</v>
      </c>
    </row>
    <row r="1370" spans="2:25" ht="21" hidden="1" customHeight="1" x14ac:dyDescent="0.25">
      <c r="B1370" s="513" t="s">
        <v>105</v>
      </c>
      <c r="C1370" s="513" t="s">
        <v>150</v>
      </c>
      <c r="D1370" s="507"/>
      <c r="E1370" s="508"/>
      <c r="F1370" s="508"/>
      <c r="G1370" s="508"/>
      <c r="H1370" s="508"/>
      <c r="I1370" s="486"/>
      <c r="J1370" s="514"/>
      <c r="K1370" s="514"/>
      <c r="L1370" s="503">
        <v>4</v>
      </c>
      <c r="M1370" s="503">
        <v>2</v>
      </c>
      <c r="N1370" s="503">
        <v>6</v>
      </c>
      <c r="O1370" s="514"/>
      <c r="P1370" s="514">
        <v>426</v>
      </c>
      <c r="Q1370" s="535" t="s">
        <v>215</v>
      </c>
      <c r="R1370" s="485">
        <v>61</v>
      </c>
      <c r="S1370" s="702">
        <f t="shared" ref="S1370:Y1370" si="585">S824</f>
        <v>0</v>
      </c>
      <c r="T1370" s="702">
        <f t="shared" si="585"/>
        <v>0</v>
      </c>
      <c r="U1370" s="1064">
        <f t="shared" si="585"/>
        <v>0</v>
      </c>
      <c r="V1370" s="702">
        <f t="shared" si="585"/>
        <v>0</v>
      </c>
      <c r="W1370" s="1064">
        <f t="shared" si="585"/>
        <v>0</v>
      </c>
      <c r="X1370" s="702">
        <f t="shared" si="585"/>
        <v>0</v>
      </c>
      <c r="Y1370" s="702">
        <f t="shared" si="585"/>
        <v>0</v>
      </c>
    </row>
    <row r="1371" spans="2:25" ht="15" hidden="1" customHeight="1" x14ac:dyDescent="0.25">
      <c r="B1371" s="515" t="s">
        <v>105</v>
      </c>
      <c r="C1371" s="515"/>
      <c r="D1371" s="507"/>
      <c r="E1371" s="508"/>
      <c r="F1371" s="508"/>
      <c r="G1371" s="508"/>
      <c r="H1371" s="508"/>
      <c r="I1371" s="486"/>
      <c r="J1371" s="473" t="s">
        <v>201</v>
      </c>
      <c r="K1371" s="473"/>
      <c r="L1371" s="474">
        <v>4</v>
      </c>
      <c r="M1371" s="474">
        <v>2</v>
      </c>
      <c r="N1371" s="474">
        <v>6</v>
      </c>
      <c r="O1371" s="473"/>
      <c r="P1371" s="473">
        <v>426</v>
      </c>
      <c r="Q1371" s="537" t="s">
        <v>215</v>
      </c>
      <c r="R1371" s="480">
        <v>11</v>
      </c>
      <c r="S1371" s="476">
        <f>S1360+S1367+S1364</f>
        <v>810000</v>
      </c>
      <c r="T1371" s="476">
        <f t="shared" ref="T1371:Y1371" si="586">T1360+T1367+T1364</f>
        <v>58447</v>
      </c>
      <c r="U1371" s="1065">
        <f t="shared" si="586"/>
        <v>1010000</v>
      </c>
      <c r="V1371" s="476">
        <f t="shared" si="586"/>
        <v>210000</v>
      </c>
      <c r="W1371" s="1065">
        <f t="shared" si="586"/>
        <v>1010000</v>
      </c>
      <c r="X1371" s="476">
        <f t="shared" si="586"/>
        <v>210000</v>
      </c>
      <c r="Y1371" s="476">
        <f t="shared" si="586"/>
        <v>210000</v>
      </c>
    </row>
    <row r="1372" spans="2:25" ht="15" hidden="1" customHeight="1" x14ac:dyDescent="0.25">
      <c r="B1372" s="515" t="s">
        <v>105</v>
      </c>
      <c r="C1372" s="515"/>
      <c r="D1372" s="507"/>
      <c r="E1372" s="508"/>
      <c r="F1372" s="508"/>
      <c r="G1372" s="508"/>
      <c r="H1372" s="508"/>
      <c r="I1372" s="486"/>
      <c r="J1372" s="473" t="s">
        <v>201</v>
      </c>
      <c r="K1372" s="473"/>
      <c r="L1372" s="474">
        <v>4</v>
      </c>
      <c r="M1372" s="474">
        <v>2</v>
      </c>
      <c r="N1372" s="474">
        <v>6</v>
      </c>
      <c r="O1372" s="473"/>
      <c r="P1372" s="473">
        <v>426</v>
      </c>
      <c r="Q1372" s="537" t="s">
        <v>215</v>
      </c>
      <c r="R1372" s="798">
        <v>12</v>
      </c>
      <c r="S1372" s="476">
        <f>S1361</f>
        <v>63750</v>
      </c>
      <c r="T1372" s="476">
        <f t="shared" ref="T1372:Y1372" si="587">T1361</f>
        <v>0</v>
      </c>
      <c r="U1372" s="1065">
        <f t="shared" si="587"/>
        <v>6000</v>
      </c>
      <c r="V1372" s="476">
        <f t="shared" si="587"/>
        <v>375000</v>
      </c>
      <c r="W1372" s="1065">
        <f t="shared" si="587"/>
        <v>6000</v>
      </c>
      <c r="X1372" s="476">
        <f t="shared" si="587"/>
        <v>6000</v>
      </c>
      <c r="Y1372" s="476">
        <f t="shared" si="587"/>
        <v>6000</v>
      </c>
    </row>
    <row r="1373" spans="2:25" ht="15" hidden="1" customHeight="1" x14ac:dyDescent="0.25">
      <c r="B1373" s="515" t="s">
        <v>105</v>
      </c>
      <c r="C1373" s="515"/>
      <c r="D1373" s="507"/>
      <c r="E1373" s="508"/>
      <c r="F1373" s="508"/>
      <c r="G1373" s="508"/>
      <c r="H1373" s="508"/>
      <c r="I1373" s="486"/>
      <c r="J1373" s="473" t="s">
        <v>201</v>
      </c>
      <c r="K1373" s="473"/>
      <c r="L1373" s="474">
        <v>4</v>
      </c>
      <c r="M1373" s="474">
        <v>2</v>
      </c>
      <c r="N1373" s="474">
        <v>6</v>
      </c>
      <c r="O1373" s="473"/>
      <c r="P1373" s="473">
        <v>426</v>
      </c>
      <c r="Q1373" s="537" t="s">
        <v>215</v>
      </c>
      <c r="R1373" s="792">
        <v>43</v>
      </c>
      <c r="S1373" s="476">
        <f>S1362+S1366+S1365+S1368</f>
        <v>3188000</v>
      </c>
      <c r="T1373" s="476">
        <f t="shared" ref="T1373:Y1373" si="588">T1362+T1366+T1365+T1368</f>
        <v>0</v>
      </c>
      <c r="U1373" s="1065">
        <f t="shared" si="588"/>
        <v>1176200</v>
      </c>
      <c r="V1373" s="476">
        <f t="shared" si="588"/>
        <v>6076200</v>
      </c>
      <c r="W1373" s="1065">
        <f t="shared" si="588"/>
        <v>1126200</v>
      </c>
      <c r="X1373" s="476">
        <f t="shared" si="588"/>
        <v>1030000</v>
      </c>
      <c r="Y1373" s="476">
        <f t="shared" si="588"/>
        <v>1030000</v>
      </c>
    </row>
    <row r="1374" spans="2:25" ht="15" hidden="1" customHeight="1" x14ac:dyDescent="0.25">
      <c r="B1374" s="515" t="s">
        <v>105</v>
      </c>
      <c r="C1374" s="515"/>
      <c r="D1374" s="507"/>
      <c r="E1374" s="508"/>
      <c r="F1374" s="508"/>
      <c r="G1374" s="508"/>
      <c r="H1374" s="508"/>
      <c r="I1374" s="486"/>
      <c r="J1374" s="473" t="s">
        <v>201</v>
      </c>
      <c r="K1374" s="473"/>
      <c r="L1374" s="474">
        <v>4</v>
      </c>
      <c r="M1374" s="474">
        <v>2</v>
      </c>
      <c r="N1374" s="474">
        <v>6</v>
      </c>
      <c r="O1374" s="473"/>
      <c r="P1374" s="473">
        <v>426</v>
      </c>
      <c r="Q1374" s="537" t="s">
        <v>215</v>
      </c>
      <c r="R1374" s="481">
        <v>52</v>
      </c>
      <c r="S1374" s="476">
        <f>S1369</f>
        <v>0</v>
      </c>
      <c r="T1374" s="476">
        <f t="shared" ref="T1374:Y1374" si="589">T1369</f>
        <v>0</v>
      </c>
      <c r="U1374" s="1065">
        <f t="shared" si="589"/>
        <v>0</v>
      </c>
      <c r="V1374" s="476">
        <f t="shared" si="589"/>
        <v>0</v>
      </c>
      <c r="W1374" s="1065">
        <f t="shared" si="589"/>
        <v>0</v>
      </c>
      <c r="X1374" s="476">
        <f t="shared" si="589"/>
        <v>0</v>
      </c>
      <c r="Y1374" s="476">
        <f t="shared" si="589"/>
        <v>0</v>
      </c>
    </row>
    <row r="1375" spans="2:25" ht="15" hidden="1" customHeight="1" x14ac:dyDescent="0.25">
      <c r="B1375" s="515" t="s">
        <v>105</v>
      </c>
      <c r="C1375" s="515"/>
      <c r="D1375" s="507"/>
      <c r="E1375" s="508"/>
      <c r="F1375" s="508"/>
      <c r="G1375" s="508"/>
      <c r="H1375" s="508"/>
      <c r="I1375" s="486"/>
      <c r="J1375" s="473" t="s">
        <v>201</v>
      </c>
      <c r="K1375" s="473"/>
      <c r="L1375" s="474">
        <v>4</v>
      </c>
      <c r="M1375" s="474">
        <v>2</v>
      </c>
      <c r="N1375" s="474">
        <v>6</v>
      </c>
      <c r="O1375" s="473"/>
      <c r="P1375" s="473">
        <v>426</v>
      </c>
      <c r="Q1375" s="537" t="s">
        <v>215</v>
      </c>
      <c r="R1375" s="799">
        <v>563</v>
      </c>
      <c r="S1375" s="476">
        <f>S1363</f>
        <v>361250</v>
      </c>
      <c r="T1375" s="476">
        <f t="shared" ref="T1375:Y1375" si="590">T1363</f>
        <v>0</v>
      </c>
      <c r="U1375" s="1065">
        <f t="shared" si="590"/>
        <v>34000</v>
      </c>
      <c r="V1375" s="476">
        <f t="shared" si="590"/>
        <v>2125000</v>
      </c>
      <c r="W1375" s="1065">
        <f t="shared" si="590"/>
        <v>34000</v>
      </c>
      <c r="X1375" s="476">
        <f t="shared" si="590"/>
        <v>34000</v>
      </c>
      <c r="Y1375" s="476">
        <f t="shared" si="590"/>
        <v>34000</v>
      </c>
    </row>
    <row r="1376" spans="2:25" ht="15" hidden="1" customHeight="1" x14ac:dyDescent="0.25">
      <c r="B1376" s="515" t="s">
        <v>105</v>
      </c>
      <c r="C1376" s="515"/>
      <c r="D1376" s="507"/>
      <c r="E1376" s="508"/>
      <c r="F1376" s="508"/>
      <c r="G1376" s="508"/>
      <c r="H1376" s="508"/>
      <c r="I1376" s="486"/>
      <c r="J1376" s="473" t="s">
        <v>201</v>
      </c>
      <c r="K1376" s="473"/>
      <c r="L1376" s="474">
        <v>4</v>
      </c>
      <c r="M1376" s="474">
        <v>2</v>
      </c>
      <c r="N1376" s="474">
        <v>6</v>
      </c>
      <c r="O1376" s="473"/>
      <c r="P1376" s="473">
        <v>426</v>
      </c>
      <c r="Q1376" s="537" t="s">
        <v>215</v>
      </c>
      <c r="R1376" s="485">
        <v>61</v>
      </c>
      <c r="S1376" s="476">
        <f>S1370</f>
        <v>0</v>
      </c>
      <c r="T1376" s="476">
        <f t="shared" ref="T1376:Y1376" si="591">T1370</f>
        <v>0</v>
      </c>
      <c r="U1376" s="1065">
        <f t="shared" si="591"/>
        <v>0</v>
      </c>
      <c r="V1376" s="476">
        <f t="shared" si="591"/>
        <v>0</v>
      </c>
      <c r="W1376" s="1065">
        <f t="shared" si="591"/>
        <v>0</v>
      </c>
      <c r="X1376" s="476">
        <f t="shared" si="591"/>
        <v>0</v>
      </c>
      <c r="Y1376" s="476">
        <f t="shared" si="591"/>
        <v>0</v>
      </c>
    </row>
    <row r="1377" spans="2:25" ht="15" hidden="1" customHeight="1" x14ac:dyDescent="0.25">
      <c r="B1377" s="515"/>
      <c r="C1377" s="515"/>
      <c r="D1377" s="507"/>
      <c r="E1377" s="508"/>
      <c r="F1377" s="508"/>
      <c r="G1377" s="508"/>
      <c r="H1377" s="508"/>
      <c r="I1377" s="486"/>
      <c r="J1377" s="473" t="s">
        <v>202</v>
      </c>
      <c r="K1377" s="473"/>
      <c r="L1377" s="478">
        <v>4</v>
      </c>
      <c r="M1377" s="478">
        <v>2</v>
      </c>
      <c r="N1377" s="478">
        <v>6</v>
      </c>
      <c r="O1377" s="516"/>
      <c r="P1377" s="516">
        <v>426</v>
      </c>
      <c r="Q1377" s="539" t="s">
        <v>215</v>
      </c>
      <c r="R1377" s="481"/>
      <c r="S1377" s="500">
        <f>S1371+S1374+S1376+S1373+S1372+S1375</f>
        <v>4423000</v>
      </c>
      <c r="T1377" s="500">
        <f t="shared" ref="T1377:Y1377" si="592">T1371+T1374+T1376+T1373+T1372+T1375</f>
        <v>58447</v>
      </c>
      <c r="U1377" s="1066">
        <f t="shared" si="592"/>
        <v>2226200</v>
      </c>
      <c r="V1377" s="500">
        <f t="shared" si="592"/>
        <v>8786200</v>
      </c>
      <c r="W1377" s="1066">
        <f t="shared" si="592"/>
        <v>2176200</v>
      </c>
      <c r="X1377" s="500">
        <f t="shared" si="592"/>
        <v>1280000</v>
      </c>
      <c r="Y1377" s="500">
        <f t="shared" si="592"/>
        <v>1280000</v>
      </c>
    </row>
    <row r="1378" spans="2:25" ht="15" hidden="1" customHeight="1" x14ac:dyDescent="0.25">
      <c r="B1378" s="515"/>
      <c r="C1378" s="515"/>
      <c r="D1378" s="507"/>
      <c r="E1378" s="508"/>
      <c r="F1378" s="508"/>
      <c r="G1378" s="508"/>
      <c r="H1378" s="508"/>
      <c r="I1378" s="486"/>
      <c r="J1378" s="473" t="s">
        <v>98</v>
      </c>
      <c r="K1378" s="473"/>
      <c r="L1378" s="478">
        <v>4</v>
      </c>
      <c r="M1378" s="478">
        <v>2</v>
      </c>
      <c r="N1378" s="478"/>
      <c r="O1378" s="516"/>
      <c r="P1378" s="516"/>
      <c r="Q1378" s="539"/>
      <c r="R1378" s="481"/>
      <c r="S1378" s="500">
        <f>S1371+S1372</f>
        <v>873750</v>
      </c>
      <c r="T1378" s="500">
        <f t="shared" ref="T1378:Y1378" si="593">T1371+T1372</f>
        <v>58447</v>
      </c>
      <c r="U1378" s="1066">
        <f t="shared" si="593"/>
        <v>1016000</v>
      </c>
      <c r="V1378" s="500">
        <f t="shared" si="593"/>
        <v>585000</v>
      </c>
      <c r="W1378" s="1066">
        <f t="shared" si="593"/>
        <v>1016000</v>
      </c>
      <c r="X1378" s="500">
        <f t="shared" si="593"/>
        <v>216000</v>
      </c>
      <c r="Y1378" s="500">
        <f t="shared" si="593"/>
        <v>216000</v>
      </c>
    </row>
    <row r="1379" spans="2:25" ht="21" hidden="1" customHeight="1" x14ac:dyDescent="0.25">
      <c r="B1379" s="513" t="s">
        <v>105</v>
      </c>
      <c r="C1379" s="513" t="s">
        <v>150</v>
      </c>
      <c r="D1379" s="507"/>
      <c r="E1379" s="508"/>
      <c r="F1379" s="508"/>
      <c r="G1379" s="508"/>
      <c r="H1379" s="508"/>
      <c r="I1379" s="486"/>
      <c r="J1379" s="514"/>
      <c r="K1379" s="514"/>
      <c r="L1379" s="503">
        <v>4</v>
      </c>
      <c r="M1379" s="503">
        <v>3</v>
      </c>
      <c r="N1379" s="503">
        <v>1</v>
      </c>
      <c r="O1379" s="514"/>
      <c r="P1379" s="514">
        <v>431</v>
      </c>
      <c r="Q1379" s="554" t="s">
        <v>216</v>
      </c>
      <c r="R1379" s="480">
        <v>11</v>
      </c>
      <c r="S1379" s="702">
        <f>S709</f>
        <v>0</v>
      </c>
      <c r="T1379" s="702">
        <f t="shared" ref="T1379:Y1379" si="594">T709</f>
        <v>0</v>
      </c>
      <c r="U1379" s="1064">
        <f t="shared" si="594"/>
        <v>0</v>
      </c>
      <c r="V1379" s="702">
        <f t="shared" si="594"/>
        <v>0</v>
      </c>
      <c r="W1379" s="1064">
        <f t="shared" si="594"/>
        <v>0</v>
      </c>
      <c r="X1379" s="702">
        <f t="shared" si="594"/>
        <v>0</v>
      </c>
      <c r="Y1379" s="702">
        <f t="shared" si="594"/>
        <v>0</v>
      </c>
    </row>
    <row r="1380" spans="2:25" ht="21" hidden="1" customHeight="1" x14ac:dyDescent="0.25">
      <c r="B1380" s="513" t="s">
        <v>105</v>
      </c>
      <c r="C1380" s="513" t="s">
        <v>150</v>
      </c>
      <c r="D1380" s="507"/>
      <c r="E1380" s="508"/>
      <c r="F1380" s="508"/>
      <c r="G1380" s="508"/>
      <c r="H1380" s="508"/>
      <c r="I1380" s="486"/>
      <c r="J1380" s="514"/>
      <c r="K1380" s="514"/>
      <c r="L1380" s="503">
        <v>4</v>
      </c>
      <c r="M1380" s="503">
        <v>3</v>
      </c>
      <c r="N1380" s="503">
        <v>1</v>
      </c>
      <c r="O1380" s="514"/>
      <c r="P1380" s="514">
        <v>431</v>
      </c>
      <c r="Q1380" s="554" t="s">
        <v>216</v>
      </c>
      <c r="R1380" s="792">
        <v>43</v>
      </c>
      <c r="S1380" s="702">
        <f>S711</f>
        <v>4000000</v>
      </c>
      <c r="T1380" s="702">
        <f t="shared" ref="T1380:Y1380" si="595">T711</f>
        <v>829688</v>
      </c>
      <c r="U1380" s="1064">
        <f t="shared" si="595"/>
        <v>3000000</v>
      </c>
      <c r="V1380" s="702">
        <f t="shared" si="595"/>
        <v>3000000</v>
      </c>
      <c r="W1380" s="1064">
        <f t="shared" si="595"/>
        <v>3000000</v>
      </c>
      <c r="X1380" s="702">
        <f t="shared" si="595"/>
        <v>3000000</v>
      </c>
      <c r="Y1380" s="702">
        <f t="shared" si="595"/>
        <v>3000000</v>
      </c>
    </row>
    <row r="1381" spans="2:25" ht="21" hidden="1" customHeight="1" x14ac:dyDescent="0.25">
      <c r="B1381" s="513" t="s">
        <v>105</v>
      </c>
      <c r="C1381" s="513" t="s">
        <v>150</v>
      </c>
      <c r="D1381" s="507"/>
      <c r="E1381" s="508"/>
      <c r="F1381" s="508"/>
      <c r="G1381" s="508"/>
      <c r="H1381" s="508"/>
      <c r="I1381" s="486"/>
      <c r="J1381" s="514"/>
      <c r="K1381" s="514"/>
      <c r="L1381" s="503">
        <v>4</v>
      </c>
      <c r="M1381" s="503">
        <v>3</v>
      </c>
      <c r="N1381" s="503">
        <v>1</v>
      </c>
      <c r="O1381" s="514"/>
      <c r="P1381" s="514">
        <v>431</v>
      </c>
      <c r="Q1381" s="554" t="s">
        <v>216</v>
      </c>
      <c r="R1381" s="481">
        <v>52</v>
      </c>
      <c r="S1381" s="702">
        <f>S713</f>
        <v>0</v>
      </c>
      <c r="T1381" s="702">
        <f t="shared" ref="T1381:Y1381" si="596">T713</f>
        <v>0</v>
      </c>
      <c r="U1381" s="1064">
        <f t="shared" si="596"/>
        <v>0</v>
      </c>
      <c r="V1381" s="702">
        <f t="shared" si="596"/>
        <v>0</v>
      </c>
      <c r="W1381" s="1064">
        <f t="shared" si="596"/>
        <v>0</v>
      </c>
      <c r="X1381" s="702">
        <f t="shared" si="596"/>
        <v>0</v>
      </c>
      <c r="Y1381" s="702">
        <f t="shared" si="596"/>
        <v>0</v>
      </c>
    </row>
    <row r="1382" spans="2:25" ht="21" hidden="1" customHeight="1" x14ac:dyDescent="0.25">
      <c r="B1382" s="513" t="s">
        <v>105</v>
      </c>
      <c r="C1382" s="513" t="s">
        <v>150</v>
      </c>
      <c r="D1382" s="507"/>
      <c r="E1382" s="508"/>
      <c r="F1382" s="508"/>
      <c r="G1382" s="508"/>
      <c r="H1382" s="508"/>
      <c r="I1382" s="486"/>
      <c r="J1382" s="514"/>
      <c r="K1382" s="514"/>
      <c r="L1382" s="503">
        <v>4</v>
      </c>
      <c r="M1382" s="503">
        <v>3</v>
      </c>
      <c r="N1382" s="503">
        <v>1</v>
      </c>
      <c r="O1382" s="514"/>
      <c r="P1382" s="514">
        <v>431</v>
      </c>
      <c r="Q1382" s="554" t="s">
        <v>216</v>
      </c>
      <c r="R1382" s="485">
        <v>61</v>
      </c>
      <c r="S1382" s="702">
        <f>S715</f>
        <v>0</v>
      </c>
      <c r="T1382" s="702">
        <f t="shared" ref="T1382:Y1382" si="597">T715</f>
        <v>0</v>
      </c>
      <c r="U1382" s="1064">
        <f t="shared" si="597"/>
        <v>0</v>
      </c>
      <c r="V1382" s="702">
        <f t="shared" si="597"/>
        <v>0</v>
      </c>
      <c r="W1382" s="1064">
        <f t="shared" si="597"/>
        <v>0</v>
      </c>
      <c r="X1382" s="702">
        <f t="shared" si="597"/>
        <v>0</v>
      </c>
      <c r="Y1382" s="702">
        <f t="shared" si="597"/>
        <v>0</v>
      </c>
    </row>
    <row r="1383" spans="2:25" ht="15" hidden="1" customHeight="1" x14ac:dyDescent="0.25">
      <c r="B1383" s="515" t="s">
        <v>105</v>
      </c>
      <c r="C1383" s="515"/>
      <c r="D1383" s="507"/>
      <c r="E1383" s="508"/>
      <c r="F1383" s="508"/>
      <c r="G1383" s="508"/>
      <c r="H1383" s="508"/>
      <c r="I1383" s="486"/>
      <c r="J1383" s="473" t="s">
        <v>201</v>
      </c>
      <c r="K1383" s="473"/>
      <c r="L1383" s="474">
        <v>4</v>
      </c>
      <c r="M1383" s="474">
        <v>3</v>
      </c>
      <c r="N1383" s="474">
        <v>1</v>
      </c>
      <c r="O1383" s="473"/>
      <c r="P1383" s="473">
        <v>431</v>
      </c>
      <c r="Q1383" s="536" t="s">
        <v>216</v>
      </c>
      <c r="R1383" s="480">
        <v>11</v>
      </c>
      <c r="S1383" s="476">
        <f>S1379</f>
        <v>0</v>
      </c>
      <c r="T1383" s="476">
        <f t="shared" ref="T1383:Y1383" si="598">T1379</f>
        <v>0</v>
      </c>
      <c r="U1383" s="1065">
        <f t="shared" si="598"/>
        <v>0</v>
      </c>
      <c r="V1383" s="476">
        <f t="shared" si="598"/>
        <v>0</v>
      </c>
      <c r="W1383" s="1065">
        <f t="shared" si="598"/>
        <v>0</v>
      </c>
      <c r="X1383" s="476">
        <f t="shared" si="598"/>
        <v>0</v>
      </c>
      <c r="Y1383" s="476">
        <f t="shared" si="598"/>
        <v>0</v>
      </c>
    </row>
    <row r="1384" spans="2:25" ht="15" hidden="1" customHeight="1" x14ac:dyDescent="0.25">
      <c r="B1384" s="515" t="s">
        <v>105</v>
      </c>
      <c r="C1384" s="515"/>
      <c r="D1384" s="507"/>
      <c r="E1384" s="508"/>
      <c r="F1384" s="508"/>
      <c r="G1384" s="508"/>
      <c r="H1384" s="508"/>
      <c r="I1384" s="486"/>
      <c r="J1384" s="473" t="s">
        <v>201</v>
      </c>
      <c r="K1384" s="473"/>
      <c r="L1384" s="474">
        <v>4</v>
      </c>
      <c r="M1384" s="474">
        <v>3</v>
      </c>
      <c r="N1384" s="474">
        <v>1</v>
      </c>
      <c r="O1384" s="473"/>
      <c r="P1384" s="473">
        <v>431</v>
      </c>
      <c r="Q1384" s="536" t="s">
        <v>216</v>
      </c>
      <c r="R1384" s="792">
        <v>43</v>
      </c>
      <c r="S1384" s="476">
        <f>S1380</f>
        <v>4000000</v>
      </c>
      <c r="T1384" s="476">
        <f t="shared" ref="T1384:Y1384" si="599">T1380</f>
        <v>829688</v>
      </c>
      <c r="U1384" s="1065">
        <f t="shared" si="599"/>
        <v>3000000</v>
      </c>
      <c r="V1384" s="476">
        <f t="shared" si="599"/>
        <v>3000000</v>
      </c>
      <c r="W1384" s="1065">
        <f t="shared" si="599"/>
        <v>3000000</v>
      </c>
      <c r="X1384" s="476">
        <f t="shared" si="599"/>
        <v>3000000</v>
      </c>
      <c r="Y1384" s="476">
        <f t="shared" si="599"/>
        <v>3000000</v>
      </c>
    </row>
    <row r="1385" spans="2:25" ht="15" hidden="1" customHeight="1" x14ac:dyDescent="0.25">
      <c r="B1385" s="515" t="s">
        <v>105</v>
      </c>
      <c r="C1385" s="515"/>
      <c r="D1385" s="507"/>
      <c r="E1385" s="508"/>
      <c r="F1385" s="508"/>
      <c r="G1385" s="508"/>
      <c r="H1385" s="508"/>
      <c r="I1385" s="486"/>
      <c r="J1385" s="473" t="s">
        <v>201</v>
      </c>
      <c r="K1385" s="473"/>
      <c r="L1385" s="474">
        <v>4</v>
      </c>
      <c r="M1385" s="474">
        <v>3</v>
      </c>
      <c r="N1385" s="474">
        <v>1</v>
      </c>
      <c r="O1385" s="473"/>
      <c r="P1385" s="473">
        <v>431</v>
      </c>
      <c r="Q1385" s="536" t="s">
        <v>216</v>
      </c>
      <c r="R1385" s="481">
        <v>52</v>
      </c>
      <c r="S1385" s="476">
        <f>S1381</f>
        <v>0</v>
      </c>
      <c r="T1385" s="476">
        <f t="shared" ref="T1385:Y1385" si="600">T1381</f>
        <v>0</v>
      </c>
      <c r="U1385" s="1065">
        <f t="shared" si="600"/>
        <v>0</v>
      </c>
      <c r="V1385" s="476">
        <f t="shared" si="600"/>
        <v>0</v>
      </c>
      <c r="W1385" s="1065">
        <f t="shared" si="600"/>
        <v>0</v>
      </c>
      <c r="X1385" s="476">
        <f t="shared" si="600"/>
        <v>0</v>
      </c>
      <c r="Y1385" s="476">
        <f t="shared" si="600"/>
        <v>0</v>
      </c>
    </row>
    <row r="1386" spans="2:25" ht="15" hidden="1" customHeight="1" x14ac:dyDescent="0.25">
      <c r="B1386" s="515" t="s">
        <v>105</v>
      </c>
      <c r="C1386" s="515"/>
      <c r="D1386" s="507"/>
      <c r="E1386" s="508"/>
      <c r="F1386" s="508"/>
      <c r="G1386" s="508"/>
      <c r="H1386" s="508"/>
      <c r="I1386" s="486"/>
      <c r="J1386" s="473" t="s">
        <v>201</v>
      </c>
      <c r="K1386" s="473"/>
      <c r="L1386" s="474">
        <v>4</v>
      </c>
      <c r="M1386" s="474">
        <v>3</v>
      </c>
      <c r="N1386" s="474">
        <v>1</v>
      </c>
      <c r="O1386" s="473"/>
      <c r="P1386" s="473">
        <v>431</v>
      </c>
      <c r="Q1386" s="536" t="s">
        <v>216</v>
      </c>
      <c r="R1386" s="485">
        <v>61</v>
      </c>
      <c r="S1386" s="476">
        <f>S1382</f>
        <v>0</v>
      </c>
      <c r="T1386" s="476">
        <f t="shared" ref="T1386:Y1386" si="601">T1382</f>
        <v>0</v>
      </c>
      <c r="U1386" s="1065">
        <f t="shared" si="601"/>
        <v>0</v>
      </c>
      <c r="V1386" s="476">
        <f t="shared" si="601"/>
        <v>0</v>
      </c>
      <c r="W1386" s="1065">
        <f t="shared" si="601"/>
        <v>0</v>
      </c>
      <c r="X1386" s="476">
        <f t="shared" si="601"/>
        <v>0</v>
      </c>
      <c r="Y1386" s="476">
        <f t="shared" si="601"/>
        <v>0</v>
      </c>
    </row>
    <row r="1387" spans="2:25" ht="15" hidden="1" customHeight="1" x14ac:dyDescent="0.25">
      <c r="B1387" s="515"/>
      <c r="C1387" s="515"/>
      <c r="D1387" s="507"/>
      <c r="E1387" s="508"/>
      <c r="F1387" s="508"/>
      <c r="G1387" s="508"/>
      <c r="H1387" s="508"/>
      <c r="I1387" s="486"/>
      <c r="J1387" s="473" t="s">
        <v>202</v>
      </c>
      <c r="K1387" s="473"/>
      <c r="L1387" s="478">
        <v>4</v>
      </c>
      <c r="M1387" s="478">
        <v>3</v>
      </c>
      <c r="N1387" s="478">
        <v>1</v>
      </c>
      <c r="O1387" s="516"/>
      <c r="P1387" s="516">
        <v>431</v>
      </c>
      <c r="Q1387" s="538" t="s">
        <v>216</v>
      </c>
      <c r="R1387" s="481"/>
      <c r="S1387" s="500">
        <f>S1383+S1385+S1386+S1384</f>
        <v>4000000</v>
      </c>
      <c r="T1387" s="500">
        <f t="shared" ref="T1387:Y1387" si="602">T1383+T1385+T1386+T1384</f>
        <v>829688</v>
      </c>
      <c r="U1387" s="1066">
        <f t="shared" si="602"/>
        <v>3000000</v>
      </c>
      <c r="V1387" s="500">
        <f t="shared" si="602"/>
        <v>3000000</v>
      </c>
      <c r="W1387" s="1066">
        <f t="shared" si="602"/>
        <v>3000000</v>
      </c>
      <c r="X1387" s="500">
        <f t="shared" si="602"/>
        <v>3000000</v>
      </c>
      <c r="Y1387" s="500">
        <f t="shared" si="602"/>
        <v>3000000</v>
      </c>
    </row>
    <row r="1388" spans="2:25" ht="15" hidden="1" customHeight="1" x14ac:dyDescent="0.25">
      <c r="B1388" s="515"/>
      <c r="C1388" s="515"/>
      <c r="D1388" s="507"/>
      <c r="E1388" s="508"/>
      <c r="F1388" s="508"/>
      <c r="G1388" s="508"/>
      <c r="H1388" s="508"/>
      <c r="I1388" s="486"/>
      <c r="J1388" s="473" t="s">
        <v>98</v>
      </c>
      <c r="K1388" s="473"/>
      <c r="L1388" s="478">
        <v>4</v>
      </c>
      <c r="M1388" s="478">
        <v>3</v>
      </c>
      <c r="N1388" s="478"/>
      <c r="O1388" s="516"/>
      <c r="P1388" s="516"/>
      <c r="Q1388" s="538"/>
      <c r="R1388" s="481"/>
      <c r="S1388" s="500">
        <f>S1383</f>
        <v>0</v>
      </c>
      <c r="T1388" s="500">
        <f t="shared" ref="T1388:Y1388" si="603">T1383</f>
        <v>0</v>
      </c>
      <c r="U1388" s="1066">
        <f t="shared" si="603"/>
        <v>0</v>
      </c>
      <c r="V1388" s="500">
        <f t="shared" si="603"/>
        <v>0</v>
      </c>
      <c r="W1388" s="1066">
        <f t="shared" si="603"/>
        <v>0</v>
      </c>
      <c r="X1388" s="500">
        <f t="shared" si="603"/>
        <v>0</v>
      </c>
      <c r="Y1388" s="500">
        <f t="shared" si="603"/>
        <v>0</v>
      </c>
    </row>
    <row r="1389" spans="2:25" ht="21" hidden="1" customHeight="1" x14ac:dyDescent="0.25">
      <c r="B1389" s="513" t="s">
        <v>105</v>
      </c>
      <c r="C1389" s="513" t="s">
        <v>150</v>
      </c>
      <c r="D1389" s="507"/>
      <c r="E1389" s="508"/>
      <c r="F1389" s="508"/>
      <c r="G1389" s="508"/>
      <c r="H1389" s="508"/>
      <c r="I1389" s="486"/>
      <c r="J1389" s="514"/>
      <c r="K1389" s="514"/>
      <c r="L1389" s="622">
        <v>4</v>
      </c>
      <c r="M1389" s="622">
        <v>5</v>
      </c>
      <c r="N1389" s="622">
        <v>1</v>
      </c>
      <c r="O1389" s="622"/>
      <c r="P1389" s="622">
        <v>451</v>
      </c>
      <c r="Q1389" s="622" t="s">
        <v>238</v>
      </c>
      <c r="R1389" s="493">
        <v>13</v>
      </c>
      <c r="S1389" s="487">
        <f t="shared" ref="S1389:Y1389" si="604">S898</f>
        <v>0</v>
      </c>
      <c r="T1389" s="487">
        <f t="shared" si="604"/>
        <v>0</v>
      </c>
      <c r="U1389" s="1067">
        <f t="shared" si="604"/>
        <v>0</v>
      </c>
      <c r="V1389" s="487">
        <f t="shared" si="604"/>
        <v>1500000</v>
      </c>
      <c r="W1389" s="1067">
        <f t="shared" si="604"/>
        <v>0</v>
      </c>
      <c r="X1389" s="487">
        <f t="shared" si="604"/>
        <v>0</v>
      </c>
      <c r="Y1389" s="487">
        <f t="shared" si="604"/>
        <v>0</v>
      </c>
    </row>
    <row r="1390" spans="2:25" ht="21" hidden="1" customHeight="1" x14ac:dyDescent="0.25">
      <c r="B1390" s="513" t="s">
        <v>105</v>
      </c>
      <c r="C1390" s="513" t="s">
        <v>150</v>
      </c>
      <c r="D1390" s="507"/>
      <c r="E1390" s="508"/>
      <c r="F1390" s="508"/>
      <c r="G1390" s="508"/>
      <c r="H1390" s="508"/>
      <c r="I1390" s="486"/>
      <c r="J1390" s="514"/>
      <c r="K1390" s="514"/>
      <c r="L1390" s="622">
        <v>4</v>
      </c>
      <c r="M1390" s="622">
        <v>5</v>
      </c>
      <c r="N1390" s="622">
        <v>1</v>
      </c>
      <c r="O1390" s="622"/>
      <c r="P1390" s="622">
        <v>451</v>
      </c>
      <c r="Q1390" s="622" t="s">
        <v>238</v>
      </c>
      <c r="R1390" s="497">
        <v>83</v>
      </c>
      <c r="S1390" s="487">
        <f t="shared" ref="S1390:Y1390" si="605">S915</f>
        <v>0</v>
      </c>
      <c r="T1390" s="487">
        <f t="shared" si="605"/>
        <v>0</v>
      </c>
      <c r="U1390" s="1067">
        <f t="shared" si="605"/>
        <v>0</v>
      </c>
      <c r="V1390" s="487">
        <f t="shared" si="605"/>
        <v>2500000</v>
      </c>
      <c r="W1390" s="1067">
        <f t="shared" si="605"/>
        <v>0</v>
      </c>
      <c r="X1390" s="487">
        <f t="shared" si="605"/>
        <v>0</v>
      </c>
      <c r="Y1390" s="487">
        <f t="shared" si="605"/>
        <v>0</v>
      </c>
    </row>
    <row r="1391" spans="2:25" ht="15" hidden="1" customHeight="1" x14ac:dyDescent="0.25">
      <c r="B1391" s="515" t="s">
        <v>105</v>
      </c>
      <c r="C1391" s="515"/>
      <c r="D1391" s="507"/>
      <c r="E1391" s="508"/>
      <c r="F1391" s="508"/>
      <c r="G1391" s="508"/>
      <c r="H1391" s="508"/>
      <c r="I1391" s="486"/>
      <c r="J1391" s="473" t="s">
        <v>201</v>
      </c>
      <c r="K1391" s="473"/>
      <c r="L1391" s="474">
        <v>4</v>
      </c>
      <c r="M1391" s="474">
        <v>5</v>
      </c>
      <c r="N1391" s="474">
        <v>1</v>
      </c>
      <c r="O1391" s="473"/>
      <c r="P1391" s="473">
        <v>451</v>
      </c>
      <c r="Q1391" s="536" t="s">
        <v>238</v>
      </c>
      <c r="R1391" s="493">
        <v>13</v>
      </c>
      <c r="S1391" s="487">
        <f t="shared" ref="S1391:Y1391" si="606">S1389</f>
        <v>0</v>
      </c>
      <c r="T1391" s="487">
        <f t="shared" si="606"/>
        <v>0</v>
      </c>
      <c r="U1391" s="1067">
        <f t="shared" si="606"/>
        <v>0</v>
      </c>
      <c r="V1391" s="487">
        <f t="shared" si="606"/>
        <v>1500000</v>
      </c>
      <c r="W1391" s="1067">
        <f t="shared" si="606"/>
        <v>0</v>
      </c>
      <c r="X1391" s="487">
        <f t="shared" si="606"/>
        <v>0</v>
      </c>
      <c r="Y1391" s="487">
        <f t="shared" si="606"/>
        <v>0</v>
      </c>
    </row>
    <row r="1392" spans="2:25" ht="15" hidden="1" customHeight="1" x14ac:dyDescent="0.25">
      <c r="B1392" s="515" t="s">
        <v>105</v>
      </c>
      <c r="C1392" s="515"/>
      <c r="D1392" s="507"/>
      <c r="E1392" s="508"/>
      <c r="F1392" s="508"/>
      <c r="G1392" s="508"/>
      <c r="H1392" s="508"/>
      <c r="I1392" s="486"/>
      <c r="J1392" s="473" t="s">
        <v>201</v>
      </c>
      <c r="K1392" s="473"/>
      <c r="L1392" s="474">
        <v>4</v>
      </c>
      <c r="M1392" s="474">
        <v>5</v>
      </c>
      <c r="N1392" s="474">
        <v>1</v>
      </c>
      <c r="O1392" s="473"/>
      <c r="P1392" s="473">
        <v>451</v>
      </c>
      <c r="Q1392" s="536" t="s">
        <v>238</v>
      </c>
      <c r="R1392" s="497">
        <v>83</v>
      </c>
      <c r="S1392" s="487">
        <f t="shared" ref="S1392:Y1392" si="607">S1390</f>
        <v>0</v>
      </c>
      <c r="T1392" s="487">
        <f t="shared" si="607"/>
        <v>0</v>
      </c>
      <c r="U1392" s="1067">
        <f t="shared" si="607"/>
        <v>0</v>
      </c>
      <c r="V1392" s="487">
        <f t="shared" si="607"/>
        <v>2500000</v>
      </c>
      <c r="W1392" s="1067">
        <f t="shared" si="607"/>
        <v>0</v>
      </c>
      <c r="X1392" s="487">
        <f t="shared" si="607"/>
        <v>0</v>
      </c>
      <c r="Y1392" s="487">
        <f t="shared" si="607"/>
        <v>0</v>
      </c>
    </row>
    <row r="1393" spans="2:25" ht="15" hidden="1" customHeight="1" x14ac:dyDescent="0.25">
      <c r="B1393" s="515"/>
      <c r="C1393" s="515"/>
      <c r="D1393" s="507"/>
      <c r="E1393" s="508"/>
      <c r="F1393" s="508"/>
      <c r="G1393" s="508"/>
      <c r="H1393" s="508"/>
      <c r="I1393" s="486"/>
      <c r="J1393" s="473" t="s">
        <v>202</v>
      </c>
      <c r="K1393" s="473"/>
      <c r="L1393" s="481">
        <v>4</v>
      </c>
      <c r="M1393" s="481">
        <v>5</v>
      </c>
      <c r="N1393" s="481">
        <v>1</v>
      </c>
      <c r="O1393" s="481"/>
      <c r="P1393" s="481">
        <v>451</v>
      </c>
      <c r="Q1393" s="481" t="s">
        <v>238</v>
      </c>
      <c r="R1393" s="481"/>
      <c r="S1393" s="623">
        <f t="shared" ref="S1393:Y1393" si="608">S1391+S1392</f>
        <v>0</v>
      </c>
      <c r="T1393" s="623">
        <f t="shared" si="608"/>
        <v>0</v>
      </c>
      <c r="U1393" s="1071">
        <f t="shared" si="608"/>
        <v>0</v>
      </c>
      <c r="V1393" s="623">
        <f t="shared" si="608"/>
        <v>4000000</v>
      </c>
      <c r="W1393" s="1071">
        <f t="shared" si="608"/>
        <v>0</v>
      </c>
      <c r="X1393" s="623">
        <f t="shared" si="608"/>
        <v>0</v>
      </c>
      <c r="Y1393" s="623">
        <f t="shared" si="608"/>
        <v>0</v>
      </c>
    </row>
    <row r="1394" spans="2:25" ht="15" hidden="1" customHeight="1" x14ac:dyDescent="0.25">
      <c r="B1394" s="515"/>
      <c r="C1394" s="515"/>
      <c r="D1394" s="507"/>
      <c r="E1394" s="508"/>
      <c r="F1394" s="508"/>
      <c r="G1394" s="508"/>
      <c r="H1394" s="508"/>
      <c r="I1394" s="486"/>
      <c r="J1394" s="473" t="s">
        <v>98</v>
      </c>
      <c r="K1394" s="473"/>
      <c r="L1394" s="481">
        <v>4</v>
      </c>
      <c r="M1394" s="481">
        <v>5</v>
      </c>
      <c r="N1394" s="481"/>
      <c r="O1394" s="481"/>
      <c r="P1394" s="481"/>
      <c r="Q1394" s="481"/>
      <c r="R1394" s="481"/>
      <c r="S1394" s="623">
        <f t="shared" ref="S1394:Y1394" si="609">S1391+S1392</f>
        <v>0</v>
      </c>
      <c r="T1394" s="623">
        <f t="shared" si="609"/>
        <v>0</v>
      </c>
      <c r="U1394" s="1071">
        <f t="shared" si="609"/>
        <v>0</v>
      </c>
      <c r="V1394" s="623">
        <f t="shared" si="609"/>
        <v>4000000</v>
      </c>
      <c r="W1394" s="1071">
        <f t="shared" si="609"/>
        <v>0</v>
      </c>
      <c r="X1394" s="623">
        <f t="shared" si="609"/>
        <v>0</v>
      </c>
      <c r="Y1394" s="623">
        <f t="shared" si="609"/>
        <v>0</v>
      </c>
    </row>
    <row r="1395" spans="2:25" ht="21" hidden="1" customHeight="1" x14ac:dyDescent="0.25">
      <c r="B1395" s="513" t="s">
        <v>105</v>
      </c>
      <c r="C1395" s="513" t="s">
        <v>150</v>
      </c>
      <c r="D1395" s="507"/>
      <c r="E1395" s="508"/>
      <c r="F1395" s="508"/>
      <c r="G1395" s="508"/>
      <c r="H1395" s="508"/>
      <c r="I1395" s="486"/>
      <c r="J1395" s="514"/>
      <c r="K1395" s="514"/>
      <c r="L1395" s="503">
        <v>4</v>
      </c>
      <c r="M1395" s="503">
        <v>5</v>
      </c>
      <c r="N1395" s="503">
        <v>2</v>
      </c>
      <c r="O1395" s="514"/>
      <c r="P1395" s="514">
        <v>452</v>
      </c>
      <c r="Q1395" s="529" t="s">
        <v>180</v>
      </c>
      <c r="R1395" s="480">
        <v>11</v>
      </c>
      <c r="S1395" s="702">
        <f t="shared" ref="S1395:Y1395" si="610">S813</f>
        <v>100000</v>
      </c>
      <c r="T1395" s="702">
        <f t="shared" si="610"/>
        <v>0</v>
      </c>
      <c r="U1395" s="1064">
        <f t="shared" si="610"/>
        <v>100000</v>
      </c>
      <c r="V1395" s="702">
        <f t="shared" si="610"/>
        <v>100000</v>
      </c>
      <c r="W1395" s="1064">
        <f t="shared" si="610"/>
        <v>100000</v>
      </c>
      <c r="X1395" s="702">
        <f t="shared" si="610"/>
        <v>100000</v>
      </c>
      <c r="Y1395" s="702">
        <f t="shared" si="610"/>
        <v>100000</v>
      </c>
    </row>
    <row r="1396" spans="2:25" ht="21" hidden="1" customHeight="1" x14ac:dyDescent="0.25">
      <c r="B1396" s="513" t="s">
        <v>105</v>
      </c>
      <c r="C1396" s="513" t="s">
        <v>150</v>
      </c>
      <c r="D1396" s="507"/>
      <c r="E1396" s="508"/>
      <c r="F1396" s="508"/>
      <c r="G1396" s="508"/>
      <c r="H1396" s="508"/>
      <c r="I1396" s="486"/>
      <c r="J1396" s="514"/>
      <c r="K1396" s="514"/>
      <c r="L1396" s="503">
        <v>4</v>
      </c>
      <c r="M1396" s="503">
        <v>5</v>
      </c>
      <c r="N1396" s="503">
        <v>2</v>
      </c>
      <c r="O1396" s="514"/>
      <c r="P1396" s="514">
        <v>452</v>
      </c>
      <c r="Q1396" s="529" t="s">
        <v>180</v>
      </c>
      <c r="R1396" s="481">
        <v>52</v>
      </c>
      <c r="S1396" s="702">
        <f t="shared" ref="S1396:Y1396" si="611">S819</f>
        <v>0</v>
      </c>
      <c r="T1396" s="702">
        <f t="shared" si="611"/>
        <v>0</v>
      </c>
      <c r="U1396" s="1064">
        <f t="shared" si="611"/>
        <v>0</v>
      </c>
      <c r="V1396" s="702">
        <f t="shared" si="611"/>
        <v>0</v>
      </c>
      <c r="W1396" s="1064">
        <f t="shared" si="611"/>
        <v>0</v>
      </c>
      <c r="X1396" s="702">
        <f t="shared" si="611"/>
        <v>0</v>
      </c>
      <c r="Y1396" s="702">
        <f t="shared" si="611"/>
        <v>0</v>
      </c>
    </row>
    <row r="1397" spans="2:25" ht="15" hidden="1" customHeight="1" x14ac:dyDescent="0.25">
      <c r="B1397" s="515" t="s">
        <v>105</v>
      </c>
      <c r="C1397" s="515"/>
      <c r="D1397" s="507"/>
      <c r="E1397" s="508"/>
      <c r="F1397" s="508"/>
      <c r="G1397" s="508"/>
      <c r="H1397" s="508"/>
      <c r="I1397" s="486"/>
      <c r="J1397" s="473" t="s">
        <v>201</v>
      </c>
      <c r="K1397" s="473"/>
      <c r="L1397" s="474">
        <v>4</v>
      </c>
      <c r="M1397" s="474">
        <v>5</v>
      </c>
      <c r="N1397" s="474">
        <v>2</v>
      </c>
      <c r="O1397" s="473"/>
      <c r="P1397" s="473">
        <v>452</v>
      </c>
      <c r="Q1397" s="530" t="s">
        <v>180</v>
      </c>
      <c r="R1397" s="480">
        <v>11</v>
      </c>
      <c r="S1397" s="476">
        <f t="shared" ref="S1397:Y1397" si="612">S1395</f>
        <v>100000</v>
      </c>
      <c r="T1397" s="476">
        <f t="shared" si="612"/>
        <v>0</v>
      </c>
      <c r="U1397" s="1065">
        <f t="shared" si="612"/>
        <v>100000</v>
      </c>
      <c r="V1397" s="476">
        <f t="shared" si="612"/>
        <v>100000</v>
      </c>
      <c r="W1397" s="1065">
        <f t="shared" si="612"/>
        <v>100000</v>
      </c>
      <c r="X1397" s="476">
        <f t="shared" si="612"/>
        <v>100000</v>
      </c>
      <c r="Y1397" s="476">
        <f t="shared" si="612"/>
        <v>100000</v>
      </c>
    </row>
    <row r="1398" spans="2:25" ht="15" hidden="1" customHeight="1" x14ac:dyDescent="0.25">
      <c r="B1398" s="515" t="s">
        <v>105</v>
      </c>
      <c r="C1398" s="515"/>
      <c r="D1398" s="507"/>
      <c r="E1398" s="508"/>
      <c r="F1398" s="508"/>
      <c r="G1398" s="508"/>
      <c r="H1398" s="508"/>
      <c r="I1398" s="486"/>
      <c r="J1398" s="473" t="s">
        <v>201</v>
      </c>
      <c r="K1398" s="473"/>
      <c r="L1398" s="474">
        <v>4</v>
      </c>
      <c r="M1398" s="474">
        <v>5</v>
      </c>
      <c r="N1398" s="474">
        <v>2</v>
      </c>
      <c r="O1398" s="473"/>
      <c r="P1398" s="473">
        <v>452</v>
      </c>
      <c r="Q1398" s="530" t="s">
        <v>180</v>
      </c>
      <c r="R1398" s="481">
        <v>52</v>
      </c>
      <c r="S1398" s="476">
        <f t="shared" ref="S1398:Y1398" si="613">S1396</f>
        <v>0</v>
      </c>
      <c r="T1398" s="476">
        <f t="shared" si="613"/>
        <v>0</v>
      </c>
      <c r="U1398" s="1065">
        <f t="shared" si="613"/>
        <v>0</v>
      </c>
      <c r="V1398" s="476">
        <f t="shared" si="613"/>
        <v>0</v>
      </c>
      <c r="W1398" s="1065">
        <f t="shared" si="613"/>
        <v>0</v>
      </c>
      <c r="X1398" s="476">
        <f t="shared" si="613"/>
        <v>0</v>
      </c>
      <c r="Y1398" s="476">
        <f t="shared" si="613"/>
        <v>0</v>
      </c>
    </row>
    <row r="1399" spans="2:25" ht="15" hidden="1" customHeight="1" x14ac:dyDescent="0.25">
      <c r="B1399" s="515"/>
      <c r="C1399" s="515"/>
      <c r="D1399" s="507"/>
      <c r="E1399" s="508"/>
      <c r="F1399" s="508"/>
      <c r="G1399" s="508"/>
      <c r="H1399" s="508"/>
      <c r="I1399" s="486"/>
      <c r="J1399" s="473" t="s">
        <v>202</v>
      </c>
      <c r="K1399" s="473"/>
      <c r="L1399" s="478">
        <v>4</v>
      </c>
      <c r="M1399" s="478">
        <v>5</v>
      </c>
      <c r="N1399" s="478">
        <v>2</v>
      </c>
      <c r="O1399" s="516"/>
      <c r="P1399" s="516">
        <v>452</v>
      </c>
      <c r="Q1399" s="531" t="s">
        <v>180</v>
      </c>
      <c r="R1399" s="481"/>
      <c r="S1399" s="500">
        <f t="shared" ref="S1399:Y1399" si="614">S1397+S1398</f>
        <v>100000</v>
      </c>
      <c r="T1399" s="500">
        <f t="shared" si="614"/>
        <v>0</v>
      </c>
      <c r="U1399" s="1066">
        <f t="shared" si="614"/>
        <v>100000</v>
      </c>
      <c r="V1399" s="500">
        <f t="shared" si="614"/>
        <v>100000</v>
      </c>
      <c r="W1399" s="1066">
        <f t="shared" si="614"/>
        <v>100000</v>
      </c>
      <c r="X1399" s="500">
        <f t="shared" si="614"/>
        <v>100000</v>
      </c>
      <c r="Y1399" s="500">
        <f t="shared" si="614"/>
        <v>100000</v>
      </c>
    </row>
    <row r="1400" spans="2:25" ht="15" hidden="1" customHeight="1" x14ac:dyDescent="0.25">
      <c r="B1400" s="515"/>
      <c r="C1400" s="515"/>
      <c r="D1400" s="507"/>
      <c r="E1400" s="508"/>
      <c r="F1400" s="508"/>
      <c r="G1400" s="508"/>
      <c r="H1400" s="508"/>
      <c r="I1400" s="486"/>
      <c r="J1400" s="473" t="s">
        <v>98</v>
      </c>
      <c r="K1400" s="473"/>
      <c r="L1400" s="478">
        <v>4</v>
      </c>
      <c r="M1400" s="478">
        <v>5</v>
      </c>
      <c r="N1400" s="478"/>
      <c r="O1400" s="516"/>
      <c r="P1400" s="516"/>
      <c r="Q1400" s="531"/>
      <c r="R1400" s="481"/>
      <c r="S1400" s="500">
        <f>S1397</f>
        <v>100000</v>
      </c>
      <c r="T1400" s="500">
        <f t="shared" ref="T1400:Y1400" si="615">T1397</f>
        <v>0</v>
      </c>
      <c r="U1400" s="1066">
        <f t="shared" si="615"/>
        <v>100000</v>
      </c>
      <c r="V1400" s="500">
        <f t="shared" si="615"/>
        <v>100000</v>
      </c>
      <c r="W1400" s="1066">
        <f t="shared" si="615"/>
        <v>100000</v>
      </c>
      <c r="X1400" s="500">
        <f t="shared" si="615"/>
        <v>100000</v>
      </c>
      <c r="Y1400" s="500">
        <f t="shared" si="615"/>
        <v>100000</v>
      </c>
    </row>
    <row r="1401" spans="2:25" ht="21" hidden="1" customHeight="1" x14ac:dyDescent="0.25">
      <c r="B1401" s="511" t="s">
        <v>105</v>
      </c>
      <c r="C1401" s="511" t="s">
        <v>116</v>
      </c>
      <c r="D1401" s="507"/>
      <c r="E1401" s="508"/>
      <c r="F1401" s="508"/>
      <c r="G1401" s="508"/>
      <c r="H1401" s="508"/>
      <c r="I1401" s="486"/>
      <c r="J1401" s="512"/>
      <c r="K1401" s="512"/>
      <c r="L1401" s="491">
        <v>5</v>
      </c>
      <c r="M1401" s="491">
        <v>1</v>
      </c>
      <c r="N1401" s="491">
        <v>2</v>
      </c>
      <c r="O1401" s="512"/>
      <c r="P1401" s="512">
        <v>512</v>
      </c>
      <c r="Q1401" s="512" t="s">
        <v>217</v>
      </c>
      <c r="R1401" s="486">
        <v>11</v>
      </c>
      <c r="S1401" s="702">
        <f>S632</f>
        <v>90000000</v>
      </c>
      <c r="T1401" s="702">
        <f t="shared" ref="T1401:Y1401" si="616">T632</f>
        <v>38530159</v>
      </c>
      <c r="U1401" s="1064">
        <f t="shared" si="616"/>
        <v>115000000</v>
      </c>
      <c r="V1401" s="702">
        <f t="shared" si="616"/>
        <v>90000000</v>
      </c>
      <c r="W1401" s="1064">
        <f t="shared" si="616"/>
        <v>103000000</v>
      </c>
      <c r="X1401" s="702">
        <f t="shared" si="616"/>
        <v>115000000</v>
      </c>
      <c r="Y1401" s="702">
        <f t="shared" si="616"/>
        <v>120000000</v>
      </c>
    </row>
    <row r="1402" spans="2:25" ht="21" hidden="1" customHeight="1" x14ac:dyDescent="0.25">
      <c r="B1402" s="511" t="s">
        <v>105</v>
      </c>
      <c r="C1402" s="511" t="s">
        <v>116</v>
      </c>
      <c r="D1402" s="507"/>
      <c r="E1402" s="508"/>
      <c r="F1402" s="508"/>
      <c r="G1402" s="508"/>
      <c r="H1402" s="508"/>
      <c r="I1402" s="486"/>
      <c r="J1402" s="512"/>
      <c r="K1402" s="512"/>
      <c r="L1402" s="491">
        <v>5</v>
      </c>
      <c r="M1402" s="491">
        <v>1</v>
      </c>
      <c r="N1402" s="491">
        <v>2</v>
      </c>
      <c r="O1402" s="512"/>
      <c r="P1402" s="512">
        <v>512</v>
      </c>
      <c r="Q1402" s="512" t="s">
        <v>217</v>
      </c>
      <c r="R1402" s="612">
        <v>43</v>
      </c>
      <c r="S1402" s="702">
        <f>S638+S636</f>
        <v>10000000</v>
      </c>
      <c r="T1402" s="702">
        <f t="shared" ref="T1402:Y1402" si="617">T638+T636</f>
        <v>0</v>
      </c>
      <c r="U1402" s="1064">
        <f t="shared" si="617"/>
        <v>10000000</v>
      </c>
      <c r="V1402" s="702">
        <f t="shared" si="617"/>
        <v>10000000</v>
      </c>
      <c r="W1402" s="1064">
        <f t="shared" si="617"/>
        <v>10000000</v>
      </c>
      <c r="X1402" s="702">
        <f t="shared" si="617"/>
        <v>15000000</v>
      </c>
      <c r="Y1402" s="702">
        <f t="shared" si="617"/>
        <v>15000000</v>
      </c>
    </row>
    <row r="1403" spans="2:25" ht="21" hidden="1" customHeight="1" x14ac:dyDescent="0.25">
      <c r="B1403" s="511" t="s">
        <v>105</v>
      </c>
      <c r="C1403" s="511" t="s">
        <v>116</v>
      </c>
      <c r="D1403" s="507"/>
      <c r="E1403" s="508"/>
      <c r="F1403" s="508"/>
      <c r="G1403" s="508"/>
      <c r="H1403" s="508"/>
      <c r="I1403" s="486"/>
      <c r="J1403" s="512"/>
      <c r="K1403" s="512"/>
      <c r="L1403" s="491">
        <v>5</v>
      </c>
      <c r="M1403" s="491">
        <v>1</v>
      </c>
      <c r="N1403" s="491">
        <v>2</v>
      </c>
      <c r="O1403" s="512"/>
      <c r="P1403" s="512">
        <v>512</v>
      </c>
      <c r="Q1403" s="512" t="s">
        <v>217</v>
      </c>
      <c r="R1403" s="499">
        <v>81</v>
      </c>
      <c r="S1403" s="702">
        <f>S634</f>
        <v>120000000</v>
      </c>
      <c r="T1403" s="702">
        <f t="shared" ref="T1403:Y1403" si="618">T634</f>
        <v>0</v>
      </c>
      <c r="U1403" s="1064">
        <f t="shared" si="618"/>
        <v>30000000</v>
      </c>
      <c r="V1403" s="702">
        <f t="shared" si="618"/>
        <v>120000000</v>
      </c>
      <c r="W1403" s="1064">
        <f t="shared" si="618"/>
        <v>30000000</v>
      </c>
      <c r="X1403" s="702">
        <f t="shared" si="618"/>
        <v>90000000</v>
      </c>
      <c r="Y1403" s="702">
        <f t="shared" si="618"/>
        <v>85000000</v>
      </c>
    </row>
    <row r="1404" spans="2:25" ht="15" hidden="1" customHeight="1" x14ac:dyDescent="0.25">
      <c r="B1404" s="555" t="s">
        <v>105</v>
      </c>
      <c r="C1404" s="555"/>
      <c r="D1404" s="498"/>
      <c r="E1404" s="556"/>
      <c r="F1404" s="556"/>
      <c r="G1404" s="556"/>
      <c r="H1404" s="556"/>
      <c r="I1404" s="480"/>
      <c r="J1404" s="498" t="s">
        <v>201</v>
      </c>
      <c r="K1404" s="498"/>
      <c r="L1404" s="474">
        <v>5</v>
      </c>
      <c r="M1404" s="474">
        <v>1</v>
      </c>
      <c r="N1404" s="474">
        <v>2</v>
      </c>
      <c r="O1404" s="498"/>
      <c r="P1404" s="498">
        <v>512</v>
      </c>
      <c r="Q1404" s="498" t="s">
        <v>217</v>
      </c>
      <c r="R1404" s="480">
        <v>11</v>
      </c>
      <c r="S1404" s="476">
        <f t="shared" ref="S1404:Y1404" si="619">S1401</f>
        <v>90000000</v>
      </c>
      <c r="T1404" s="476">
        <f t="shared" si="619"/>
        <v>38530159</v>
      </c>
      <c r="U1404" s="1065">
        <f t="shared" si="619"/>
        <v>115000000</v>
      </c>
      <c r="V1404" s="476">
        <f t="shared" si="619"/>
        <v>90000000</v>
      </c>
      <c r="W1404" s="1065">
        <f t="shared" si="619"/>
        <v>103000000</v>
      </c>
      <c r="X1404" s="476">
        <f t="shared" si="619"/>
        <v>115000000</v>
      </c>
      <c r="Y1404" s="476">
        <f t="shared" si="619"/>
        <v>120000000</v>
      </c>
    </row>
    <row r="1405" spans="2:25" ht="15" hidden="1" customHeight="1" x14ac:dyDescent="0.25">
      <c r="B1405" s="555" t="s">
        <v>105</v>
      </c>
      <c r="C1405" s="555"/>
      <c r="D1405" s="498"/>
      <c r="E1405" s="556"/>
      <c r="F1405" s="556"/>
      <c r="G1405" s="556"/>
      <c r="H1405" s="556"/>
      <c r="I1405" s="480"/>
      <c r="J1405" s="498" t="s">
        <v>201</v>
      </c>
      <c r="K1405" s="498"/>
      <c r="L1405" s="474">
        <v>5</v>
      </c>
      <c r="M1405" s="474">
        <v>1</v>
      </c>
      <c r="N1405" s="474">
        <v>2</v>
      </c>
      <c r="O1405" s="498"/>
      <c r="P1405" s="498">
        <v>512</v>
      </c>
      <c r="Q1405" s="498" t="s">
        <v>217</v>
      </c>
      <c r="R1405" s="612">
        <v>43</v>
      </c>
      <c r="S1405" s="476">
        <f t="shared" ref="S1405:Y1405" si="620">S1402</f>
        <v>10000000</v>
      </c>
      <c r="T1405" s="476">
        <f t="shared" si="620"/>
        <v>0</v>
      </c>
      <c r="U1405" s="1065">
        <f t="shared" si="620"/>
        <v>10000000</v>
      </c>
      <c r="V1405" s="476">
        <f t="shared" si="620"/>
        <v>10000000</v>
      </c>
      <c r="W1405" s="1065">
        <f t="shared" si="620"/>
        <v>10000000</v>
      </c>
      <c r="X1405" s="476">
        <f t="shared" si="620"/>
        <v>15000000</v>
      </c>
      <c r="Y1405" s="476">
        <f t="shared" si="620"/>
        <v>15000000</v>
      </c>
    </row>
    <row r="1406" spans="2:25" ht="15" hidden="1" customHeight="1" x14ac:dyDescent="0.25">
      <c r="B1406" s="555" t="s">
        <v>105</v>
      </c>
      <c r="C1406" s="555"/>
      <c r="D1406" s="498"/>
      <c r="E1406" s="556"/>
      <c r="F1406" s="556"/>
      <c r="G1406" s="556"/>
      <c r="H1406" s="556"/>
      <c r="I1406" s="480"/>
      <c r="J1406" s="498" t="s">
        <v>201</v>
      </c>
      <c r="K1406" s="498"/>
      <c r="L1406" s="474">
        <v>5</v>
      </c>
      <c r="M1406" s="474">
        <v>1</v>
      </c>
      <c r="N1406" s="474">
        <v>2</v>
      </c>
      <c r="O1406" s="498"/>
      <c r="P1406" s="498">
        <v>512</v>
      </c>
      <c r="Q1406" s="498" t="s">
        <v>217</v>
      </c>
      <c r="R1406" s="499">
        <v>81</v>
      </c>
      <c r="S1406" s="476">
        <f t="shared" ref="S1406:Y1406" si="621">S1403</f>
        <v>120000000</v>
      </c>
      <c r="T1406" s="476">
        <f t="shared" si="621"/>
        <v>0</v>
      </c>
      <c r="U1406" s="1065">
        <f t="shared" si="621"/>
        <v>30000000</v>
      </c>
      <c r="V1406" s="476">
        <f t="shared" si="621"/>
        <v>120000000</v>
      </c>
      <c r="W1406" s="1065">
        <f t="shared" si="621"/>
        <v>30000000</v>
      </c>
      <c r="X1406" s="476">
        <f t="shared" si="621"/>
        <v>90000000</v>
      </c>
      <c r="Y1406" s="476">
        <f t="shared" si="621"/>
        <v>85000000</v>
      </c>
    </row>
    <row r="1407" spans="2:25" ht="15" hidden="1" customHeight="1" x14ac:dyDescent="0.25">
      <c r="B1407" s="555"/>
      <c r="C1407" s="555"/>
      <c r="D1407" s="498"/>
      <c r="E1407" s="556"/>
      <c r="F1407" s="556"/>
      <c r="G1407" s="556"/>
      <c r="H1407" s="556"/>
      <c r="I1407" s="480"/>
      <c r="J1407" s="498" t="s">
        <v>202</v>
      </c>
      <c r="K1407" s="498"/>
      <c r="L1407" s="478">
        <v>5</v>
      </c>
      <c r="M1407" s="478">
        <v>1</v>
      </c>
      <c r="N1407" s="478">
        <v>2</v>
      </c>
      <c r="O1407" s="516"/>
      <c r="P1407" s="516">
        <v>512</v>
      </c>
      <c r="Q1407" s="516" t="s">
        <v>217</v>
      </c>
      <c r="R1407" s="481"/>
      <c r="S1407" s="500">
        <f>S1404+S1405+S1406</f>
        <v>220000000</v>
      </c>
      <c r="T1407" s="500">
        <f t="shared" ref="T1407:Y1407" si="622">T1404+T1405+T1406</f>
        <v>38530159</v>
      </c>
      <c r="U1407" s="1066">
        <f t="shared" si="622"/>
        <v>155000000</v>
      </c>
      <c r="V1407" s="500">
        <f t="shared" si="622"/>
        <v>220000000</v>
      </c>
      <c r="W1407" s="1066">
        <f t="shared" si="622"/>
        <v>143000000</v>
      </c>
      <c r="X1407" s="500">
        <f t="shared" si="622"/>
        <v>220000000</v>
      </c>
      <c r="Y1407" s="500">
        <f t="shared" si="622"/>
        <v>220000000</v>
      </c>
    </row>
    <row r="1408" spans="2:25" ht="15" hidden="1" customHeight="1" x14ac:dyDescent="0.25">
      <c r="B1408" s="506" t="s">
        <v>105</v>
      </c>
      <c r="C1408" s="506" t="s">
        <v>5</v>
      </c>
      <c r="D1408" s="510"/>
      <c r="E1408" s="556"/>
      <c r="F1408" s="556"/>
      <c r="G1408" s="556"/>
      <c r="H1408" s="556"/>
      <c r="I1408" s="480"/>
      <c r="J1408" s="506"/>
      <c r="K1408" s="506"/>
      <c r="L1408" s="506">
        <v>5</v>
      </c>
      <c r="M1408" s="506">
        <v>1</v>
      </c>
      <c r="N1408" s="506">
        <v>7</v>
      </c>
      <c r="O1408" s="506"/>
      <c r="P1408" s="506">
        <v>517</v>
      </c>
      <c r="Q1408" s="1104" t="s">
        <v>378</v>
      </c>
      <c r="R1408" s="799">
        <v>563</v>
      </c>
      <c r="S1408" s="487">
        <f>S376</f>
        <v>0</v>
      </c>
      <c r="T1408" s="487">
        <f t="shared" ref="T1408:Y1408" si="623">T376</f>
        <v>0</v>
      </c>
      <c r="U1408" s="1067">
        <f t="shared" si="623"/>
        <v>0</v>
      </c>
      <c r="V1408" s="487">
        <f t="shared" si="623"/>
        <v>47500000</v>
      </c>
      <c r="W1408" s="1067">
        <f t="shared" si="623"/>
        <v>0</v>
      </c>
      <c r="X1408" s="487">
        <f t="shared" si="623"/>
        <v>47500000</v>
      </c>
      <c r="Y1408" s="487">
        <f t="shared" si="623"/>
        <v>47500000</v>
      </c>
    </row>
    <row r="1409" spans="2:25" ht="15" hidden="1" customHeight="1" x14ac:dyDescent="0.25">
      <c r="B1409" s="555" t="s">
        <v>105</v>
      </c>
      <c r="C1409" s="555"/>
      <c r="D1409" s="510"/>
      <c r="E1409" s="556"/>
      <c r="F1409" s="556"/>
      <c r="G1409" s="556"/>
      <c r="H1409" s="556"/>
      <c r="I1409" s="480"/>
      <c r="J1409" s="498" t="s">
        <v>201</v>
      </c>
      <c r="K1409" s="510"/>
      <c r="L1409" s="474">
        <v>5</v>
      </c>
      <c r="M1409" s="474">
        <v>1</v>
      </c>
      <c r="N1409" s="474">
        <v>7</v>
      </c>
      <c r="O1409" s="507"/>
      <c r="P1409" s="507">
        <v>517</v>
      </c>
      <c r="Q1409" s="805" t="s">
        <v>378</v>
      </c>
      <c r="R1409" s="799">
        <v>563</v>
      </c>
      <c r="S1409" s="487">
        <f>S1408</f>
        <v>0</v>
      </c>
      <c r="T1409" s="487">
        <f t="shared" ref="T1409:Y1410" si="624">T1408</f>
        <v>0</v>
      </c>
      <c r="U1409" s="1067">
        <f t="shared" si="624"/>
        <v>0</v>
      </c>
      <c r="V1409" s="487">
        <f t="shared" si="624"/>
        <v>47500000</v>
      </c>
      <c r="W1409" s="1067">
        <f t="shared" si="624"/>
        <v>0</v>
      </c>
      <c r="X1409" s="487">
        <f t="shared" si="624"/>
        <v>47500000</v>
      </c>
      <c r="Y1409" s="487">
        <f t="shared" si="624"/>
        <v>47500000</v>
      </c>
    </row>
    <row r="1410" spans="2:25" ht="15" hidden="1" customHeight="1" x14ac:dyDescent="0.25">
      <c r="B1410" s="555"/>
      <c r="C1410" s="555"/>
      <c r="D1410" s="510"/>
      <c r="E1410" s="556"/>
      <c r="F1410" s="556"/>
      <c r="G1410" s="556"/>
      <c r="H1410" s="556"/>
      <c r="I1410" s="480"/>
      <c r="J1410" s="498" t="s">
        <v>202</v>
      </c>
      <c r="K1410" s="510"/>
      <c r="L1410" s="478">
        <v>5</v>
      </c>
      <c r="M1410" s="478">
        <v>1</v>
      </c>
      <c r="N1410" s="478">
        <v>7</v>
      </c>
      <c r="O1410" s="478"/>
      <c r="P1410" s="478">
        <v>517</v>
      </c>
      <c r="Q1410" s="478" t="s">
        <v>378</v>
      </c>
      <c r="R1410" s="481"/>
      <c r="S1410" s="500">
        <f>S1409</f>
        <v>0</v>
      </c>
      <c r="T1410" s="500">
        <f t="shared" si="624"/>
        <v>0</v>
      </c>
      <c r="U1410" s="500">
        <f t="shared" si="624"/>
        <v>0</v>
      </c>
      <c r="V1410" s="500">
        <f t="shared" si="624"/>
        <v>47500000</v>
      </c>
      <c r="W1410" s="500">
        <f t="shared" si="624"/>
        <v>0</v>
      </c>
      <c r="X1410" s="500">
        <f t="shared" si="624"/>
        <v>47500000</v>
      </c>
      <c r="Y1410" s="500">
        <f t="shared" si="624"/>
        <v>47500000</v>
      </c>
    </row>
    <row r="1411" spans="2:25" ht="15" hidden="1" customHeight="1" x14ac:dyDescent="0.25">
      <c r="B1411" s="555" t="s">
        <v>105</v>
      </c>
      <c r="C1411" s="555"/>
      <c r="D1411" s="510"/>
      <c r="E1411" s="556"/>
      <c r="F1411" s="556"/>
      <c r="G1411" s="556"/>
      <c r="H1411" s="556"/>
      <c r="I1411" s="480"/>
      <c r="J1411" s="498" t="s">
        <v>201</v>
      </c>
      <c r="K1411" s="510"/>
      <c r="L1411" s="474" t="s">
        <v>49</v>
      </c>
      <c r="M1411" s="474"/>
      <c r="N1411" s="474"/>
      <c r="O1411" s="510"/>
      <c r="P1411" s="510"/>
      <c r="Q1411" s="510"/>
      <c r="R1411" s="480"/>
      <c r="S1411" s="702">
        <f>S1030+S1032+S1052+S1074+S1076+S1102+S1104+S1106+S1108+S1112+S1128+S1130+S1132+S1134+S1162+S1163+S1164+S1165+S1166+S1167+S1171+S1172+S1190+S1192+S1215+S1216+S1217+S1218+S1219+S1220+S1222+S1226+S1236+S1245+S1261+S1262+S1277+S1304+S1308+S1310+S1311+S1319+S1320+S1322+S1342+S1343+S1346+S1347+S1349+S1350+S1356+S1371+S1374+S1376+S1383+S1385+S1386+S1397+S1398+S1404+S1405+S1406+S1278+S1054+S1306+S1307+S1344+S1345+S1391+S1392+S1270+S1321+S1193+S1131+S1246+S1271+S1272+S1283+S1373+S1031+S1035+S1053+S1056+S1075+S1079+S1103+S1110+S1288+S1257+S1169+S1033+S1034+S1077+S1078+S1105+S1109+S1129+S1133+S1168+S1191+S1194+S1221+S1237+S1238+S1252+S1253+S1305+S1309+S1348+S1372+S1375+S1107+S1384+S1284+S1357+S1195+S1170+S1111+S1080+S1057+S1036+S1409</f>
        <v>833214403</v>
      </c>
      <c r="T1411" s="702">
        <f t="shared" ref="T1411:Y1411" si="625">T1030+T1032+T1052+T1074+T1076+T1102+T1104+T1106+T1108+T1112+T1128+T1130+T1132+T1134+T1162+T1163+T1164+T1165+T1166+T1167+T1171+T1172+T1190+T1192+T1215+T1216+T1217+T1218+T1219+T1220+T1222+T1226+T1236+T1245+T1261+T1262+T1277+T1304+T1308+T1310+T1311+T1319+T1320+T1322+T1342+T1343+T1346+T1347+T1349+T1350+T1356+T1371+T1374+T1376+T1383+T1385+T1386+T1397+T1398+T1404+T1405+T1406+T1278+T1054+T1306+T1307+T1344+T1345+T1391+T1392+T1270+T1321+T1193+T1131+T1246+T1271+T1272+T1283+T1373+T1031+T1035+T1053+T1056+T1075+T1079+T1103+T1110+T1288+T1257+T1169+T1033+T1034+T1077+T1078+T1105+T1109+T1129+T1133+T1168+T1191+T1194+T1221+T1237+T1238+T1252+T1253+T1305+T1309+T1348+T1372+T1375+T1107+T1384+T1284+T1357+T1195+T1170+T1111+T1080+T1057+T1036+T1409</f>
        <v>322371860.46000004</v>
      </c>
      <c r="U1411" s="1064">
        <f t="shared" si="625"/>
        <v>937334978</v>
      </c>
      <c r="V1411" s="702">
        <f t="shared" si="625"/>
        <v>820560324</v>
      </c>
      <c r="W1411" s="1064">
        <f t="shared" si="625"/>
        <v>998447419</v>
      </c>
      <c r="X1411" s="702">
        <f t="shared" si="625"/>
        <v>736279465</v>
      </c>
      <c r="Y1411" s="702">
        <f t="shared" si="625"/>
        <v>729664224</v>
      </c>
    </row>
    <row r="1412" spans="2:25" ht="15" hidden="1" customHeight="1" x14ac:dyDescent="0.25">
      <c r="B1412" s="555"/>
      <c r="C1412" s="555"/>
      <c r="D1412" s="510"/>
      <c r="E1412" s="556"/>
      <c r="F1412" s="556"/>
      <c r="G1412" s="556"/>
      <c r="H1412" s="556"/>
      <c r="I1412" s="480"/>
      <c r="J1412" s="498" t="s">
        <v>202</v>
      </c>
      <c r="K1412" s="510"/>
      <c r="L1412" s="478" t="s">
        <v>49</v>
      </c>
      <c r="M1412" s="478"/>
      <c r="N1412" s="478"/>
      <c r="O1412" s="557"/>
      <c r="P1412" s="557"/>
      <c r="Q1412" s="557"/>
      <c r="R1412" s="481" t="s">
        <v>218</v>
      </c>
      <c r="S1412" s="500">
        <f t="shared" ref="S1412:Y1412" si="626">S1037+S1058+S1081+S1113+S1135+S1173+S1196+S1223+S1227+S1239+S1247+S1263+S1279+S1312+S1323+S1351+S1358+S1377+S1387+S1399+S1407+S1393+S1273+S1285+S1258+S1289+S1254</f>
        <v>833214403</v>
      </c>
      <c r="T1412" s="500">
        <f t="shared" si="626"/>
        <v>322371860.46000004</v>
      </c>
      <c r="U1412" s="1066">
        <f t="shared" si="626"/>
        <v>937334978</v>
      </c>
      <c r="V1412" s="500">
        <f t="shared" si="626"/>
        <v>773070324</v>
      </c>
      <c r="W1412" s="1066">
        <f t="shared" si="626"/>
        <v>998447419</v>
      </c>
      <c r="X1412" s="500">
        <f t="shared" si="626"/>
        <v>688789465</v>
      </c>
      <c r="Y1412" s="500">
        <f t="shared" si="626"/>
        <v>682174224</v>
      </c>
    </row>
    <row r="1413" spans="2:25" ht="15" hidden="1" customHeight="1" x14ac:dyDescent="0.25">
      <c r="B1413" s="555"/>
      <c r="C1413" s="555"/>
      <c r="D1413" s="510"/>
      <c r="E1413" s="556"/>
      <c r="F1413" s="556"/>
      <c r="G1413" s="556"/>
      <c r="H1413" s="556"/>
      <c r="I1413" s="480"/>
      <c r="J1413" s="473" t="s">
        <v>202</v>
      </c>
      <c r="K1413" s="510"/>
      <c r="L1413" s="474">
        <v>3</v>
      </c>
      <c r="M1413" s="474">
        <v>1</v>
      </c>
      <c r="N1413" s="474"/>
      <c r="O1413" s="510"/>
      <c r="P1413" s="510"/>
      <c r="Q1413" s="510" t="s">
        <v>219</v>
      </c>
      <c r="R1413" s="480"/>
      <c r="S1413" s="476">
        <f t="shared" ref="S1413:Y1413" si="627">S1037+S1058+S1081</f>
        <v>200747134</v>
      </c>
      <c r="T1413" s="476">
        <f t="shared" si="627"/>
        <v>138868861</v>
      </c>
      <c r="U1413" s="1065">
        <f t="shared" si="627"/>
        <v>202986000</v>
      </c>
      <c r="V1413" s="476">
        <f t="shared" si="627"/>
        <v>211874292</v>
      </c>
      <c r="W1413" s="1065">
        <f t="shared" si="627"/>
        <v>203051000</v>
      </c>
      <c r="X1413" s="476">
        <f t="shared" si="627"/>
        <v>205790640</v>
      </c>
      <c r="Y1413" s="476">
        <f t="shared" si="627"/>
        <v>210191100</v>
      </c>
    </row>
    <row r="1414" spans="2:25" ht="15" hidden="1" customHeight="1" x14ac:dyDescent="0.25">
      <c r="B1414" s="555"/>
      <c r="C1414" s="555"/>
      <c r="D1414" s="510"/>
      <c r="E1414" s="556"/>
      <c r="F1414" s="556"/>
      <c r="G1414" s="556"/>
      <c r="H1414" s="556"/>
      <c r="I1414" s="480"/>
      <c r="J1414" s="473" t="s">
        <v>202</v>
      </c>
      <c r="K1414" s="510"/>
      <c r="L1414" s="474">
        <v>3</v>
      </c>
      <c r="M1414" s="474">
        <v>2</v>
      </c>
      <c r="N1414" s="474"/>
      <c r="O1414" s="510"/>
      <c r="P1414" s="510"/>
      <c r="Q1414" s="510" t="s">
        <v>220</v>
      </c>
      <c r="R1414" s="480"/>
      <c r="S1414" s="476">
        <f t="shared" ref="S1414:Y1414" si="628">S1113+S1135+S1173+S1196+S1223</f>
        <v>223755105</v>
      </c>
      <c r="T1414" s="476">
        <f t="shared" si="628"/>
        <v>80337614.460000008</v>
      </c>
      <c r="U1414" s="1065">
        <f t="shared" si="628"/>
        <v>227683864</v>
      </c>
      <c r="V1414" s="476">
        <f t="shared" si="628"/>
        <v>189138178</v>
      </c>
      <c r="W1414" s="1065">
        <f t="shared" si="628"/>
        <v>234221305</v>
      </c>
      <c r="X1414" s="476">
        <f t="shared" si="628"/>
        <v>154251295</v>
      </c>
      <c r="Y1414" s="476">
        <f t="shared" si="628"/>
        <v>154116541</v>
      </c>
    </row>
    <row r="1415" spans="2:25" ht="15" hidden="1" customHeight="1" x14ac:dyDescent="0.25">
      <c r="B1415" s="555"/>
      <c r="C1415" s="555"/>
      <c r="D1415" s="510"/>
      <c r="E1415" s="556"/>
      <c r="F1415" s="556"/>
      <c r="G1415" s="556"/>
      <c r="H1415" s="556"/>
      <c r="I1415" s="480"/>
      <c r="J1415" s="473" t="s">
        <v>202</v>
      </c>
      <c r="K1415" s="510"/>
      <c r="L1415" s="474">
        <v>3</v>
      </c>
      <c r="M1415" s="474">
        <v>4</v>
      </c>
      <c r="N1415" s="474"/>
      <c r="O1415" s="510"/>
      <c r="P1415" s="510"/>
      <c r="Q1415" s="510" t="s">
        <v>221</v>
      </c>
      <c r="R1415" s="480"/>
      <c r="S1415" s="476">
        <f t="shared" ref="S1415:Y1415" si="629">S1227+S1239</f>
        <v>267000</v>
      </c>
      <c r="T1415" s="476">
        <f t="shared" si="629"/>
        <v>84337</v>
      </c>
      <c r="U1415" s="1065">
        <f t="shared" si="629"/>
        <v>262500</v>
      </c>
      <c r="V1415" s="476">
        <f t="shared" si="629"/>
        <v>249500</v>
      </c>
      <c r="W1415" s="1065">
        <f t="shared" si="629"/>
        <v>262500</v>
      </c>
      <c r="X1415" s="476">
        <f t="shared" si="629"/>
        <v>228000</v>
      </c>
      <c r="Y1415" s="476">
        <f t="shared" si="629"/>
        <v>228000</v>
      </c>
    </row>
    <row r="1416" spans="2:25" ht="15" hidden="1" customHeight="1" x14ac:dyDescent="0.25">
      <c r="B1416" s="555"/>
      <c r="C1416" s="555"/>
      <c r="D1416" s="510"/>
      <c r="E1416" s="556"/>
      <c r="F1416" s="556"/>
      <c r="G1416" s="556"/>
      <c r="H1416" s="556"/>
      <c r="I1416" s="480"/>
      <c r="J1416" s="473" t="s">
        <v>202</v>
      </c>
      <c r="K1416" s="510"/>
      <c r="L1416" s="474">
        <v>3</v>
      </c>
      <c r="M1416" s="474">
        <v>6</v>
      </c>
      <c r="N1416" s="474"/>
      <c r="O1416" s="510"/>
      <c r="P1416" s="510"/>
      <c r="Q1416" s="510" t="s">
        <v>222</v>
      </c>
      <c r="R1416" s="480"/>
      <c r="S1416" s="476">
        <f t="shared" ref="S1416:Y1416" si="630">S1247+S1258+S1254</f>
        <v>94974750</v>
      </c>
      <c r="T1416" s="476">
        <f t="shared" si="630"/>
        <v>35933859</v>
      </c>
      <c r="U1416" s="1065">
        <f t="shared" si="630"/>
        <v>270582000</v>
      </c>
      <c r="V1416" s="476">
        <f t="shared" si="630"/>
        <v>58700000</v>
      </c>
      <c r="W1416" s="1065">
        <f t="shared" si="630"/>
        <v>339502000</v>
      </c>
      <c r="X1416" s="476">
        <f t="shared" si="630"/>
        <v>37010000</v>
      </c>
      <c r="Y1416" s="476">
        <f t="shared" si="630"/>
        <v>26910000</v>
      </c>
    </row>
    <row r="1417" spans="2:25" ht="15" hidden="1" customHeight="1" x14ac:dyDescent="0.25">
      <c r="B1417" s="555"/>
      <c r="C1417" s="555"/>
      <c r="D1417" s="510"/>
      <c r="E1417" s="556"/>
      <c r="F1417" s="556"/>
      <c r="G1417" s="556"/>
      <c r="H1417" s="556"/>
      <c r="I1417" s="480"/>
      <c r="J1417" s="473" t="s">
        <v>202</v>
      </c>
      <c r="K1417" s="510"/>
      <c r="L1417" s="474">
        <v>3</v>
      </c>
      <c r="M1417" s="474">
        <v>7</v>
      </c>
      <c r="N1417" s="474"/>
      <c r="O1417" s="510"/>
      <c r="P1417" s="510"/>
      <c r="Q1417" s="510" t="s">
        <v>223</v>
      </c>
      <c r="R1417" s="480"/>
      <c r="S1417" s="476">
        <f t="shared" ref="S1417:Y1417" si="631">S1263+S1273</f>
        <v>39300000</v>
      </c>
      <c r="T1417" s="476">
        <f t="shared" si="631"/>
        <v>22388734</v>
      </c>
      <c r="U1417" s="1065">
        <f t="shared" si="631"/>
        <v>36300000</v>
      </c>
      <c r="V1417" s="476">
        <f t="shared" si="631"/>
        <v>48350000</v>
      </c>
      <c r="W1417" s="1065">
        <f t="shared" si="631"/>
        <v>36300000</v>
      </c>
      <c r="X1417" s="476">
        <f t="shared" si="631"/>
        <v>36300000</v>
      </c>
      <c r="Y1417" s="476">
        <f t="shared" si="631"/>
        <v>36300000</v>
      </c>
    </row>
    <row r="1418" spans="2:25" ht="15" hidden="1" customHeight="1" x14ac:dyDescent="0.25">
      <c r="B1418" s="555"/>
      <c r="C1418" s="555"/>
      <c r="D1418" s="510"/>
      <c r="E1418" s="556"/>
      <c r="F1418" s="556"/>
      <c r="G1418" s="556"/>
      <c r="H1418" s="556"/>
      <c r="I1418" s="480"/>
      <c r="J1418" s="473" t="s">
        <v>202</v>
      </c>
      <c r="K1418" s="510"/>
      <c r="L1418" s="474">
        <v>3</v>
      </c>
      <c r="M1418" s="474">
        <v>8</v>
      </c>
      <c r="N1418" s="474"/>
      <c r="O1418" s="510"/>
      <c r="P1418" s="510"/>
      <c r="Q1418" s="510" t="s">
        <v>224</v>
      </c>
      <c r="R1418" s="480"/>
      <c r="S1418" s="476">
        <f t="shared" ref="S1418:Y1418" si="632">S1279+S1285+S1289</f>
        <v>1330000</v>
      </c>
      <c r="T1418" s="476">
        <f t="shared" si="632"/>
        <v>48438</v>
      </c>
      <c r="U1418" s="1065">
        <f t="shared" si="632"/>
        <v>1330000</v>
      </c>
      <c r="V1418" s="476">
        <f t="shared" si="632"/>
        <v>1330000</v>
      </c>
      <c r="W1418" s="1065">
        <f t="shared" si="632"/>
        <v>1330000</v>
      </c>
      <c r="X1418" s="476">
        <f t="shared" si="632"/>
        <v>1330000</v>
      </c>
      <c r="Y1418" s="476">
        <f t="shared" si="632"/>
        <v>1330000</v>
      </c>
    </row>
    <row r="1419" spans="2:25" ht="15" hidden="1" customHeight="1" x14ac:dyDescent="0.25">
      <c r="B1419" s="555"/>
      <c r="C1419" s="555"/>
      <c r="D1419" s="510"/>
      <c r="E1419" s="556"/>
      <c r="F1419" s="556"/>
      <c r="G1419" s="556"/>
      <c r="H1419" s="556"/>
      <c r="I1419" s="480"/>
      <c r="J1419" s="473"/>
      <c r="K1419" s="510"/>
      <c r="L1419" s="474">
        <v>3</v>
      </c>
      <c r="M1419" s="474"/>
      <c r="N1419" s="474"/>
      <c r="O1419" s="510"/>
      <c r="P1419" s="510"/>
      <c r="Q1419" s="510"/>
      <c r="R1419" s="480"/>
      <c r="S1419" s="505">
        <f t="shared" ref="S1419:Y1419" si="633">S1413+S1414+S1415+S1416+S1417+S1418</f>
        <v>560373989</v>
      </c>
      <c r="T1419" s="505">
        <f t="shared" si="633"/>
        <v>277661843.46000004</v>
      </c>
      <c r="U1419" s="1072">
        <f t="shared" si="633"/>
        <v>739144364</v>
      </c>
      <c r="V1419" s="505">
        <f t="shared" si="633"/>
        <v>509641970</v>
      </c>
      <c r="W1419" s="1072">
        <f t="shared" si="633"/>
        <v>814666805</v>
      </c>
      <c r="X1419" s="505">
        <f t="shared" si="633"/>
        <v>434909935</v>
      </c>
      <c r="Y1419" s="505">
        <f t="shared" si="633"/>
        <v>429075641</v>
      </c>
    </row>
    <row r="1420" spans="2:25" ht="15" hidden="1" customHeight="1" x14ac:dyDescent="0.25">
      <c r="B1420" s="555"/>
      <c r="C1420" s="555"/>
      <c r="D1420" s="510"/>
      <c r="E1420" s="556"/>
      <c r="F1420" s="556"/>
      <c r="G1420" s="556"/>
      <c r="H1420" s="556"/>
      <c r="I1420" s="480"/>
      <c r="J1420" s="473" t="s">
        <v>202</v>
      </c>
      <c r="K1420" s="510"/>
      <c r="L1420" s="474">
        <v>4</v>
      </c>
      <c r="M1420" s="474">
        <v>1</v>
      </c>
      <c r="N1420" s="474"/>
      <c r="O1420" s="510"/>
      <c r="P1420" s="510"/>
      <c r="Q1420" s="510" t="s">
        <v>225</v>
      </c>
      <c r="R1420" s="480"/>
      <c r="S1420" s="476">
        <f t="shared" ref="S1420:Y1420" si="634">S1312</f>
        <v>4930000</v>
      </c>
      <c r="T1420" s="476">
        <f t="shared" si="634"/>
        <v>2894105</v>
      </c>
      <c r="U1420" s="1065">
        <f t="shared" si="634"/>
        <v>2650000</v>
      </c>
      <c r="V1420" s="476">
        <f t="shared" si="634"/>
        <v>3529000</v>
      </c>
      <c r="W1420" s="1065">
        <f t="shared" si="634"/>
        <v>2830000</v>
      </c>
      <c r="X1420" s="476">
        <f t="shared" si="634"/>
        <v>3496480</v>
      </c>
      <c r="Y1420" s="476">
        <f t="shared" si="634"/>
        <v>3530000</v>
      </c>
    </row>
    <row r="1421" spans="2:25" ht="15" hidden="1" customHeight="1" x14ac:dyDescent="0.25">
      <c r="B1421" s="555"/>
      <c r="C1421" s="555"/>
      <c r="D1421" s="510"/>
      <c r="E1421" s="556"/>
      <c r="F1421" s="556"/>
      <c r="G1421" s="556"/>
      <c r="H1421" s="556"/>
      <c r="I1421" s="480"/>
      <c r="J1421" s="473" t="s">
        <v>202</v>
      </c>
      <c r="K1421" s="510"/>
      <c r="L1421" s="474">
        <v>4</v>
      </c>
      <c r="M1421" s="474">
        <v>2</v>
      </c>
      <c r="N1421" s="474"/>
      <c r="O1421" s="510"/>
      <c r="P1421" s="510"/>
      <c r="Q1421" s="510" t="s">
        <v>226</v>
      </c>
      <c r="R1421" s="480"/>
      <c r="S1421" s="476">
        <f t="shared" ref="S1421:Y1421" si="635">S1323+S1351+S1358+S1377</f>
        <v>43810414</v>
      </c>
      <c r="T1421" s="476">
        <f t="shared" si="635"/>
        <v>2456065</v>
      </c>
      <c r="U1421" s="1065">
        <f t="shared" si="635"/>
        <v>37440614</v>
      </c>
      <c r="V1421" s="476">
        <f t="shared" si="635"/>
        <v>32799354</v>
      </c>
      <c r="W1421" s="1065">
        <f t="shared" si="635"/>
        <v>34850614</v>
      </c>
      <c r="X1421" s="476">
        <f t="shared" si="635"/>
        <v>27283050</v>
      </c>
      <c r="Y1421" s="476">
        <f t="shared" si="635"/>
        <v>26468583</v>
      </c>
    </row>
    <row r="1422" spans="2:25" ht="15" hidden="1" customHeight="1" x14ac:dyDescent="0.25">
      <c r="B1422" s="555"/>
      <c r="C1422" s="555"/>
      <c r="D1422" s="510"/>
      <c r="E1422" s="556"/>
      <c r="F1422" s="556"/>
      <c r="G1422" s="556"/>
      <c r="H1422" s="556"/>
      <c r="I1422" s="480"/>
      <c r="J1422" s="473" t="s">
        <v>202</v>
      </c>
      <c r="K1422" s="510"/>
      <c r="L1422" s="474">
        <v>4</v>
      </c>
      <c r="M1422" s="474">
        <v>3</v>
      </c>
      <c r="N1422" s="474"/>
      <c r="O1422" s="510"/>
      <c r="P1422" s="473"/>
      <c r="Q1422" s="510" t="s">
        <v>227</v>
      </c>
      <c r="R1422" s="480"/>
      <c r="S1422" s="476">
        <f t="shared" ref="S1422:Y1422" si="636">S1387</f>
        <v>4000000</v>
      </c>
      <c r="T1422" s="476">
        <f t="shared" si="636"/>
        <v>829688</v>
      </c>
      <c r="U1422" s="1065">
        <f t="shared" si="636"/>
        <v>3000000</v>
      </c>
      <c r="V1422" s="476">
        <f t="shared" si="636"/>
        <v>3000000</v>
      </c>
      <c r="W1422" s="1065">
        <f t="shared" si="636"/>
        <v>3000000</v>
      </c>
      <c r="X1422" s="476">
        <f t="shared" si="636"/>
        <v>3000000</v>
      </c>
      <c r="Y1422" s="476">
        <f t="shared" si="636"/>
        <v>3000000</v>
      </c>
    </row>
    <row r="1423" spans="2:25" ht="15" hidden="1" customHeight="1" x14ac:dyDescent="0.25">
      <c r="B1423" s="555"/>
      <c r="C1423" s="555"/>
      <c r="D1423" s="510"/>
      <c r="E1423" s="556"/>
      <c r="F1423" s="556"/>
      <c r="G1423" s="556"/>
      <c r="H1423" s="556"/>
      <c r="I1423" s="480"/>
      <c r="J1423" s="473" t="s">
        <v>202</v>
      </c>
      <c r="K1423" s="510"/>
      <c r="L1423" s="474">
        <v>4</v>
      </c>
      <c r="M1423" s="474">
        <v>5</v>
      </c>
      <c r="N1423" s="474"/>
      <c r="O1423" s="510"/>
      <c r="P1423" s="510"/>
      <c r="Q1423" s="510" t="s">
        <v>228</v>
      </c>
      <c r="R1423" s="480"/>
      <c r="S1423" s="476">
        <f>S1399+S1393</f>
        <v>100000</v>
      </c>
      <c r="T1423" s="476">
        <f t="shared" ref="T1423:Y1423" si="637">T1399+T1393</f>
        <v>0</v>
      </c>
      <c r="U1423" s="1065">
        <f t="shared" si="637"/>
        <v>100000</v>
      </c>
      <c r="V1423" s="476">
        <f t="shared" si="637"/>
        <v>4100000</v>
      </c>
      <c r="W1423" s="1065">
        <f t="shared" si="637"/>
        <v>100000</v>
      </c>
      <c r="X1423" s="476">
        <f t="shared" si="637"/>
        <v>100000</v>
      </c>
      <c r="Y1423" s="476">
        <f t="shared" si="637"/>
        <v>100000</v>
      </c>
    </row>
    <row r="1424" spans="2:25" ht="15" hidden="1" customHeight="1" x14ac:dyDescent="0.25">
      <c r="B1424" s="555"/>
      <c r="C1424" s="555"/>
      <c r="D1424" s="510"/>
      <c r="E1424" s="556"/>
      <c r="F1424" s="556"/>
      <c r="G1424" s="556"/>
      <c r="H1424" s="556"/>
      <c r="I1424" s="480"/>
      <c r="J1424" s="473"/>
      <c r="K1424" s="510"/>
      <c r="L1424" s="474">
        <v>4</v>
      </c>
      <c r="M1424" s="474"/>
      <c r="N1424" s="474"/>
      <c r="O1424" s="510"/>
      <c r="P1424" s="510"/>
      <c r="Q1424" s="510"/>
      <c r="R1424" s="480"/>
      <c r="S1424" s="505">
        <f t="shared" ref="S1424:Y1424" si="638">S1420+S1421+S1422+S1423</f>
        <v>52840414</v>
      </c>
      <c r="T1424" s="505">
        <f t="shared" si="638"/>
        <v>6179858</v>
      </c>
      <c r="U1424" s="1072">
        <f t="shared" si="638"/>
        <v>43190614</v>
      </c>
      <c r="V1424" s="505">
        <f t="shared" si="638"/>
        <v>43428354</v>
      </c>
      <c r="W1424" s="1072">
        <f t="shared" si="638"/>
        <v>40780614</v>
      </c>
      <c r="X1424" s="505">
        <f t="shared" si="638"/>
        <v>33879530</v>
      </c>
      <c r="Y1424" s="505">
        <f t="shared" si="638"/>
        <v>33098583</v>
      </c>
    </row>
    <row r="1425" spans="2:25" ht="15" hidden="1" customHeight="1" x14ac:dyDescent="0.25">
      <c r="B1425" s="510"/>
      <c r="C1425" s="480"/>
      <c r="D1425" s="510"/>
      <c r="E1425" s="556"/>
      <c r="F1425" s="556"/>
      <c r="G1425" s="556"/>
      <c r="H1425" s="556"/>
      <c r="I1425" s="480"/>
      <c r="J1425" s="473" t="s">
        <v>202</v>
      </c>
      <c r="K1425" s="510"/>
      <c r="L1425" s="474">
        <v>5</v>
      </c>
      <c r="M1425" s="474">
        <v>1</v>
      </c>
      <c r="N1425" s="474"/>
      <c r="O1425" s="510"/>
      <c r="P1425" s="510"/>
      <c r="Q1425" s="510" t="s">
        <v>229</v>
      </c>
      <c r="R1425" s="480"/>
      <c r="S1425" s="476">
        <f>S1407+S1410</f>
        <v>220000000</v>
      </c>
      <c r="T1425" s="476">
        <f t="shared" ref="T1425:Y1425" si="639">T1407+T1410</f>
        <v>38530159</v>
      </c>
      <c r="U1425" s="1065">
        <f t="shared" si="639"/>
        <v>155000000</v>
      </c>
      <c r="V1425" s="476">
        <f t="shared" si="639"/>
        <v>267500000</v>
      </c>
      <c r="W1425" s="1065">
        <f t="shared" si="639"/>
        <v>143000000</v>
      </c>
      <c r="X1425" s="476">
        <f t="shared" si="639"/>
        <v>267500000</v>
      </c>
      <c r="Y1425" s="476">
        <f t="shared" si="639"/>
        <v>267500000</v>
      </c>
    </row>
    <row r="1426" spans="2:25" ht="15" hidden="1" customHeight="1" x14ac:dyDescent="0.25">
      <c r="B1426" s="510"/>
      <c r="C1426" s="480"/>
      <c r="D1426" s="510"/>
      <c r="E1426" s="556"/>
      <c r="F1426" s="556"/>
      <c r="G1426" s="556"/>
      <c r="H1426" s="556"/>
      <c r="I1426" s="480"/>
      <c r="J1426" s="510"/>
      <c r="K1426" s="510"/>
      <c r="L1426" s="474">
        <v>5</v>
      </c>
      <c r="M1426" s="474"/>
      <c r="N1426" s="474"/>
      <c r="O1426" s="510"/>
      <c r="P1426" s="510"/>
      <c r="Q1426" s="510"/>
      <c r="R1426" s="480"/>
      <c r="S1426" s="505">
        <f t="shared" ref="S1426:Y1426" si="640">S1425</f>
        <v>220000000</v>
      </c>
      <c r="T1426" s="505">
        <f t="shared" si="640"/>
        <v>38530159</v>
      </c>
      <c r="U1426" s="1072">
        <f t="shared" si="640"/>
        <v>155000000</v>
      </c>
      <c r="V1426" s="505">
        <f t="shared" si="640"/>
        <v>267500000</v>
      </c>
      <c r="W1426" s="1072">
        <f t="shared" si="640"/>
        <v>143000000</v>
      </c>
      <c r="X1426" s="505">
        <f t="shared" si="640"/>
        <v>267500000</v>
      </c>
      <c r="Y1426" s="505">
        <f t="shared" si="640"/>
        <v>267500000</v>
      </c>
    </row>
    <row r="1427" spans="2:25" ht="15" hidden="1" customHeight="1" x14ac:dyDescent="0.25">
      <c r="B1427" s="510"/>
      <c r="C1427" s="480"/>
      <c r="D1427" s="510"/>
      <c r="E1427" s="556"/>
      <c r="F1427" s="556"/>
      <c r="G1427" s="556"/>
      <c r="H1427" s="556"/>
      <c r="I1427" s="480"/>
      <c r="J1427" s="473" t="s">
        <v>202</v>
      </c>
      <c r="K1427" s="510"/>
      <c r="L1427" s="474" t="s">
        <v>49</v>
      </c>
      <c r="M1427" s="510"/>
      <c r="N1427" s="510"/>
      <c r="O1427" s="510"/>
      <c r="P1427" s="510"/>
      <c r="Q1427" s="558"/>
      <c r="R1427" s="480" t="s">
        <v>218</v>
      </c>
      <c r="S1427" s="476">
        <f>S1413+S1414+S1415+S1416+S1417+S1418+S1420+S1421+S1422+S1423+S1425</f>
        <v>833214403</v>
      </c>
      <c r="T1427" s="476">
        <f t="shared" ref="T1427:Y1427" si="641">T1413+T1414+T1415+T1416+T1417+T1418+T1420+T1421+T1422+T1423+T1425</f>
        <v>322371860.46000004</v>
      </c>
      <c r="U1427" s="1065">
        <f t="shared" si="641"/>
        <v>937334978</v>
      </c>
      <c r="V1427" s="476">
        <f t="shared" si="641"/>
        <v>820570324</v>
      </c>
      <c r="W1427" s="1065">
        <f t="shared" si="641"/>
        <v>998447419</v>
      </c>
      <c r="X1427" s="476">
        <f t="shared" si="641"/>
        <v>736289465</v>
      </c>
      <c r="Y1427" s="476">
        <f t="shared" si="641"/>
        <v>729674224</v>
      </c>
    </row>
    <row r="1428" spans="2:25" ht="15" hidden="1" customHeight="1" x14ac:dyDescent="0.25">
      <c r="B1428" s="510"/>
      <c r="C1428" s="480"/>
      <c r="D1428" s="510"/>
      <c r="E1428" s="556"/>
      <c r="F1428" s="556"/>
      <c r="G1428" s="556"/>
      <c r="H1428" s="556"/>
      <c r="I1428" s="480"/>
      <c r="J1428" s="510"/>
      <c r="K1428" s="510"/>
      <c r="L1428" s="510"/>
      <c r="M1428" s="510"/>
      <c r="N1428" s="510"/>
      <c r="O1428" s="510"/>
      <c r="P1428" s="510"/>
      <c r="Q1428" s="510"/>
      <c r="R1428" s="480"/>
    </row>
    <row r="1429" spans="2:25" ht="21" hidden="1" customHeight="1" x14ac:dyDescent="0.25">
      <c r="B1429" s="506" t="s">
        <v>105</v>
      </c>
      <c r="C1429" s="506" t="s">
        <v>5</v>
      </c>
      <c r="D1429" s="510"/>
      <c r="E1429" s="556"/>
      <c r="F1429" s="556"/>
      <c r="G1429" s="556"/>
      <c r="H1429" s="556"/>
      <c r="I1429" s="480"/>
      <c r="J1429" s="510"/>
      <c r="K1429" s="510"/>
      <c r="L1429" s="510" t="s">
        <v>49</v>
      </c>
      <c r="M1429" s="510"/>
      <c r="N1429" s="510"/>
      <c r="O1429" s="510"/>
      <c r="P1429" s="510"/>
      <c r="Q1429" s="510"/>
      <c r="R1429" s="480"/>
      <c r="S1429" s="702">
        <f>S1016+S1018+S1039+S1060+S1062+S1083+S1085+S1086+S1115+S1137+S1139+S1141+S1175+S1177+S1198+S1200+S1229+S1241+S1275+S1290+S1325+S1360+S1276+S1265+S1117+S1178+S1201+S1292+S1327+S1041+S1199+S1242+S1266+S1281+S1362+S1017+S1019+S1040+S1042+S1061+S1063+S1084+S1087+S1256+S1287+S1138+S1142+S1116+S1118+S1140+S1176+S1179+S1202+S1249+S1291+S1293+S1326+S1328+S1361+S1363+S1282+S1353+S1408</f>
        <v>251845500</v>
      </c>
      <c r="T1429" s="702">
        <f t="shared" ref="T1429:Y1429" si="642">T1016+T1018+T1039+T1060+T1062+T1083+T1085+T1086+T1115+T1137+T1139+T1141+T1175+T1177+T1198+T1200+T1229+T1241+T1275+T1290+T1325+T1360+T1276+T1265+T1117+T1178+T1201+T1292+T1327+T1041+T1199+T1242+T1266+T1281+T1362+T1017+T1019+T1040+T1042+T1061+T1063+T1084+T1087+T1256+T1287+T1138+T1142+T1116+T1118+T1140+T1176+T1179+T1202+T1249+T1291+T1293+T1326+T1328+T1361+T1363+T1282+T1353+T1408</f>
        <v>96073400</v>
      </c>
      <c r="U1429" s="1064">
        <f t="shared" si="642"/>
        <v>427117500</v>
      </c>
      <c r="V1429" s="702">
        <f t="shared" si="642"/>
        <v>234972880</v>
      </c>
      <c r="W1429" s="1064">
        <f t="shared" si="642"/>
        <v>513532500</v>
      </c>
      <c r="X1429" s="702">
        <f t="shared" si="642"/>
        <v>196991610</v>
      </c>
      <c r="Y1429" s="702">
        <f t="shared" si="642"/>
        <v>184761500</v>
      </c>
    </row>
    <row r="1430" spans="2:25" ht="21" hidden="1" customHeight="1" x14ac:dyDescent="0.25">
      <c r="B1430" s="718" t="s">
        <v>105</v>
      </c>
      <c r="C1430" s="718" t="s">
        <v>275</v>
      </c>
      <c r="D1430" s="510"/>
      <c r="E1430" s="556"/>
      <c r="F1430" s="556"/>
      <c r="G1430" s="556"/>
      <c r="H1430" s="556"/>
      <c r="I1430" s="480"/>
      <c r="J1430" s="510"/>
      <c r="K1430" s="510"/>
      <c r="L1430" s="510" t="s">
        <v>49</v>
      </c>
      <c r="M1430" s="510"/>
      <c r="N1430" s="510"/>
      <c r="O1430" s="510"/>
      <c r="P1430" s="510"/>
      <c r="Q1430" s="510"/>
      <c r="R1430" s="480"/>
      <c r="S1430" s="476">
        <f>S1020+S1043+S1064+S1088+S1119+S1143+S1180+S1203+S1230+S1243+S1294+S1329+S1364+S1144+S1181+S1204+S1250+S1251+S1295+S1365+S1244+S1182+S1145+S1089+S1066+S1065+S1045+S1044+S1022+S1021</f>
        <v>13985500</v>
      </c>
      <c r="T1430" s="476">
        <f t="shared" ref="T1430:Y1430" si="643">T1020+T1043+T1064+T1088+T1119+T1143+T1180+T1203+T1230+T1243+T1294+T1329+T1364+T1144+T1181+T1204+T1250+T1251+T1295+T1365+T1244+T1182+T1145+T1089+T1066+T1065+T1045+T1044+T1022+T1021</f>
        <v>4150356</v>
      </c>
      <c r="U1430" s="1065">
        <f t="shared" si="643"/>
        <v>13228500</v>
      </c>
      <c r="V1430" s="476">
        <f t="shared" si="643"/>
        <v>12922000</v>
      </c>
      <c r="W1430" s="1065">
        <f t="shared" si="643"/>
        <v>12122000</v>
      </c>
      <c r="X1430" s="476">
        <f t="shared" si="643"/>
        <v>10809500</v>
      </c>
      <c r="Y1430" s="476">
        <f t="shared" si="643"/>
        <v>10759500</v>
      </c>
    </row>
    <row r="1431" spans="2:25" ht="21" hidden="1" customHeight="1" x14ac:dyDescent="0.25">
      <c r="B1431" s="785" t="s">
        <v>105</v>
      </c>
      <c r="C1431" s="785" t="s">
        <v>289</v>
      </c>
      <c r="D1431" s="510"/>
      <c r="E1431" s="556"/>
      <c r="F1431" s="556"/>
      <c r="G1431" s="556"/>
      <c r="H1431" s="556"/>
      <c r="I1431" s="480"/>
      <c r="J1431" s="510"/>
      <c r="K1431" s="510"/>
      <c r="L1431" s="510" t="s">
        <v>49</v>
      </c>
      <c r="M1431" s="510"/>
      <c r="N1431" s="510"/>
      <c r="O1431" s="510"/>
      <c r="P1431" s="510"/>
      <c r="Q1431" s="510"/>
      <c r="R1431" s="480"/>
      <c r="S1431" s="476">
        <f>S1023+S1046+S1067+S1090+S1120+S1146+S1183+S1205+S1296+S1330+S1366+S1184+S1231</f>
        <v>25532000</v>
      </c>
      <c r="T1431" s="476">
        <f t="shared" ref="T1431:Y1431" si="644">T1023+T1046+T1067+T1090+T1120+T1146+T1183+T1205+T1296+T1330+T1366+T1184+T1231</f>
        <v>16112109</v>
      </c>
      <c r="U1431" s="1065">
        <f t="shared" si="644"/>
        <v>22956500</v>
      </c>
      <c r="V1431" s="476">
        <f t="shared" si="644"/>
        <v>22600000</v>
      </c>
      <c r="W1431" s="1065">
        <f t="shared" si="644"/>
        <v>22956500</v>
      </c>
      <c r="X1431" s="476">
        <f t="shared" si="644"/>
        <v>12690000</v>
      </c>
      <c r="Y1431" s="476">
        <f t="shared" si="644"/>
        <v>12690000</v>
      </c>
    </row>
    <row r="1432" spans="2:25" ht="21" hidden="1" customHeight="1" x14ac:dyDescent="0.25">
      <c r="B1432" s="511" t="s">
        <v>105</v>
      </c>
      <c r="C1432" s="511" t="s">
        <v>116</v>
      </c>
      <c r="D1432" s="510"/>
      <c r="E1432" s="556"/>
      <c r="F1432" s="556"/>
      <c r="G1432" s="556"/>
      <c r="H1432" s="556"/>
      <c r="I1432" s="480"/>
      <c r="J1432" s="510"/>
      <c r="K1432" s="510"/>
      <c r="L1432" s="510" t="s">
        <v>49</v>
      </c>
      <c r="M1432" s="510"/>
      <c r="N1432" s="510"/>
      <c r="O1432" s="510"/>
      <c r="P1432" s="510"/>
      <c r="Q1432" s="510"/>
      <c r="R1432" s="480"/>
      <c r="S1432" s="702">
        <f>S1024+S1047+S1068+S1091+S1121+S1147+S1206+S1225+S1232+S1259+S1260+S1267+S1314+S1315+S1331+S1401+S1402+S1403+S1268+S1269+S1148+S1025+S1069+S1092+S1149+S1186+S1297+S1332+S1354+S1185</f>
        <v>322603614</v>
      </c>
      <c r="T1432" s="702">
        <f t="shared" ref="T1432:Y1432" si="645">T1024+T1047+T1068+T1091+T1121+T1147+T1206+T1225+T1232+T1259+T1260+T1267+T1314+T1315+T1331+T1401+T1402+T1403+T1268+T1269+T1148+T1025+T1069+T1092+T1149+T1186+T1297+T1332+T1354+T1185</f>
        <v>74568396</v>
      </c>
      <c r="U1432" s="1064">
        <f t="shared" si="645"/>
        <v>253993614</v>
      </c>
      <c r="V1432" s="702">
        <f t="shared" si="645"/>
        <v>312544904</v>
      </c>
      <c r="W1432" s="1064">
        <f t="shared" si="645"/>
        <v>241521614</v>
      </c>
      <c r="X1432" s="702">
        <f t="shared" si="645"/>
        <v>307292950</v>
      </c>
      <c r="Y1432" s="702">
        <f t="shared" si="645"/>
        <v>309242177</v>
      </c>
    </row>
    <row r="1433" spans="2:25" ht="21" hidden="1" customHeight="1" x14ac:dyDescent="0.25">
      <c r="B1433" s="513" t="s">
        <v>105</v>
      </c>
      <c r="C1433" s="513" t="s">
        <v>150</v>
      </c>
      <c r="D1433" s="510"/>
      <c r="E1433" s="556"/>
      <c r="F1433" s="556"/>
      <c r="G1433" s="556"/>
      <c r="H1433" s="556"/>
      <c r="I1433" s="480"/>
      <c r="J1433" s="510"/>
      <c r="K1433" s="510"/>
      <c r="L1433" s="510" t="s">
        <v>49</v>
      </c>
      <c r="M1433" s="510"/>
      <c r="N1433" s="510"/>
      <c r="O1433" s="510"/>
      <c r="P1433" s="510"/>
      <c r="Q1433" s="510"/>
      <c r="R1433" s="480"/>
      <c r="S1433" s="476">
        <f>S1026+S1048+S1070+S1093+S1095+S1098+S1122+S1123+S1124+S1125+S1150+S1151+S1152+S1154+S1155+S1158+S1159+S1187+S1207+S1208+S1209+S1210+S1211+S1212+S1233+S1298+S1301+S1302+S1303+S1316+S1317+S1318+S1333+S1334+S1337+S1338+S1340+S1341+S1355+S1367+S1369+S1370+S1379+S1381+S1382+S1395+S1396+S1027+S1049+S1071+S1097+S1153+S1299+S1300+S1335+S1336+S1389+S1390+S1094+S1096+S1099+S1156+S1157+S1188+S1339+S1380+S1368</f>
        <v>216708105</v>
      </c>
      <c r="T1433" s="476">
        <f t="shared" ref="T1433:Y1433" si="646">T1026+T1048+T1070+T1093+T1095+T1098+T1122+T1123+T1124+T1125+T1150+T1151+T1152+T1154+T1155+T1158+T1159+T1187+T1207+T1208+T1209+T1210+T1211+T1212+T1233+T1298+T1301+T1302+T1303+T1316+T1317+T1318+T1333+T1334+T1337+T1338+T1340+T1341+T1355+T1367+T1369+T1370+T1379+T1381+T1382+T1395+T1396+T1027+T1049+T1071+T1097+T1153+T1299+T1300+T1335+T1336+T1389+T1390+T1094+T1096+T1099+T1156+T1157+T1188+T1339+T1380+T1368</f>
        <v>130207915.46000001</v>
      </c>
      <c r="U1433" s="1065">
        <f t="shared" si="646"/>
        <v>217478864</v>
      </c>
      <c r="V1433" s="476">
        <f t="shared" si="646"/>
        <v>234949940</v>
      </c>
      <c r="W1433" s="1065">
        <f t="shared" si="646"/>
        <v>205754805</v>
      </c>
      <c r="X1433" s="476">
        <f t="shared" si="646"/>
        <v>205924805</v>
      </c>
      <c r="Y1433" s="476">
        <f t="shared" si="646"/>
        <v>209640447</v>
      </c>
    </row>
    <row r="1434" spans="2:25" ht="21" hidden="1" customHeight="1" x14ac:dyDescent="0.25">
      <c r="B1434" s="876" t="s">
        <v>105</v>
      </c>
      <c r="C1434" s="876" t="s">
        <v>309</v>
      </c>
      <c r="D1434" s="510"/>
      <c r="E1434" s="556"/>
      <c r="F1434" s="556"/>
      <c r="G1434" s="556"/>
      <c r="H1434" s="556"/>
      <c r="I1434" s="480"/>
      <c r="J1434" s="510"/>
      <c r="K1434" s="510"/>
      <c r="L1434" s="510" t="s">
        <v>49</v>
      </c>
      <c r="M1434" s="510"/>
      <c r="N1434" s="510"/>
      <c r="O1434" s="510"/>
      <c r="P1434" s="510"/>
      <c r="Q1434" s="510"/>
      <c r="R1434" s="480"/>
      <c r="S1434" s="476">
        <f>S1028+S1029+S1072+S1073+S1100+S1101+S1126+S1127+S1160+S1161+S1189+S1213+S1214+S1234+S1235+S1050+S1051</f>
        <v>2539684</v>
      </c>
      <c r="T1434" s="476">
        <f t="shared" ref="T1434:Y1434" si="647">T1028+T1029+T1072+T1073+T1100+T1101+T1126+T1127+T1160+T1161+T1189+T1213+T1214+T1234+T1235+T1050+T1051</f>
        <v>1259684</v>
      </c>
      <c r="U1434" s="1065">
        <f t="shared" si="647"/>
        <v>2560000</v>
      </c>
      <c r="V1434" s="476">
        <f t="shared" si="647"/>
        <v>2580600</v>
      </c>
      <c r="W1434" s="1065">
        <f t="shared" si="647"/>
        <v>2560000</v>
      </c>
      <c r="X1434" s="476">
        <f t="shared" si="647"/>
        <v>2580600</v>
      </c>
      <c r="Y1434" s="476">
        <f t="shared" si="647"/>
        <v>2580600</v>
      </c>
    </row>
    <row r="1435" spans="2:25" ht="15" hidden="1" customHeight="1" x14ac:dyDescent="0.25">
      <c r="B1435" s="510"/>
      <c r="C1435" s="480"/>
      <c r="D1435" s="510"/>
      <c r="E1435" s="556"/>
      <c r="F1435" s="556"/>
      <c r="G1435" s="556"/>
      <c r="H1435" s="556"/>
      <c r="I1435" s="480"/>
      <c r="J1435" s="510"/>
      <c r="K1435" s="510"/>
      <c r="L1435" s="510" t="s">
        <v>49</v>
      </c>
      <c r="M1435" s="510"/>
      <c r="N1435" s="510"/>
      <c r="O1435" s="510"/>
      <c r="P1435" s="510"/>
      <c r="Q1435" s="510"/>
      <c r="R1435" s="480"/>
      <c r="S1435" s="476">
        <f>SUM(S1429:S1434)</f>
        <v>833214403</v>
      </c>
      <c r="T1435" s="476">
        <f t="shared" ref="T1435:Y1435" si="648">SUM(T1429:T1434)</f>
        <v>322371860.46000004</v>
      </c>
      <c r="U1435" s="1065">
        <f t="shared" si="648"/>
        <v>937334978</v>
      </c>
      <c r="V1435" s="476">
        <f t="shared" si="648"/>
        <v>820570324</v>
      </c>
      <c r="W1435" s="1065">
        <f t="shared" si="648"/>
        <v>998447419</v>
      </c>
      <c r="X1435" s="476">
        <f t="shared" si="648"/>
        <v>736289465</v>
      </c>
      <c r="Y1435" s="476">
        <f t="shared" si="648"/>
        <v>729674224</v>
      </c>
    </row>
    <row r="1436" spans="2:25" ht="15" hidden="1" customHeight="1" x14ac:dyDescent="0.25">
      <c r="R1436" s="467"/>
    </row>
    <row r="1437" spans="2:25" ht="15" hidden="1" customHeight="1" x14ac:dyDescent="0.25">
      <c r="U1437" s="1073"/>
      <c r="V1437" s="943"/>
      <c r="W1437" s="1073"/>
      <c r="X1437" s="943"/>
      <c r="Y1437" s="943"/>
    </row>
    <row r="1438" spans="2:25" ht="15" hidden="1" customHeight="1" x14ac:dyDescent="0.25">
      <c r="J1438" s="473" t="s">
        <v>98</v>
      </c>
      <c r="L1438" s="474">
        <v>3</v>
      </c>
      <c r="M1438" s="474">
        <v>1</v>
      </c>
      <c r="S1438" s="947">
        <f t="shared" ref="S1438:Y1438" si="649">S1038+S1059+S1082</f>
        <v>168466634</v>
      </c>
      <c r="T1438" s="947">
        <f t="shared" si="649"/>
        <v>121847502</v>
      </c>
      <c r="U1438" s="1074">
        <f t="shared" si="649"/>
        <v>171322200</v>
      </c>
      <c r="V1438" s="947">
        <f t="shared" si="649"/>
        <v>186018092</v>
      </c>
      <c r="W1438" s="1074">
        <f t="shared" si="649"/>
        <v>171471200</v>
      </c>
      <c r="X1438" s="947">
        <f t="shared" si="649"/>
        <v>187323000</v>
      </c>
      <c r="Y1438" s="947">
        <f t="shared" si="649"/>
        <v>188978300</v>
      </c>
    </row>
    <row r="1439" spans="2:25" ht="15" hidden="1" customHeight="1" x14ac:dyDescent="0.25">
      <c r="J1439" s="473" t="s">
        <v>98</v>
      </c>
      <c r="L1439" s="474">
        <v>3</v>
      </c>
      <c r="M1439" s="474">
        <v>2</v>
      </c>
      <c r="S1439" s="947">
        <f t="shared" ref="S1439:Y1439" si="650">S1114+S1136+S1174+S1197+S1224</f>
        <v>73498933</v>
      </c>
      <c r="T1439" s="947">
        <f t="shared" si="650"/>
        <v>49083606</v>
      </c>
      <c r="U1439" s="1074">
        <f t="shared" si="650"/>
        <v>68478749</v>
      </c>
      <c r="V1439" s="947">
        <f t="shared" si="650"/>
        <v>72816364</v>
      </c>
      <c r="W1439" s="1074">
        <f t="shared" si="650"/>
        <v>75132153</v>
      </c>
      <c r="X1439" s="947">
        <f t="shared" si="650"/>
        <v>67239603</v>
      </c>
      <c r="Y1439" s="947">
        <f t="shared" si="650"/>
        <v>71275266</v>
      </c>
    </row>
    <row r="1440" spans="2:25" ht="15" hidden="1" customHeight="1" x14ac:dyDescent="0.25">
      <c r="J1440" s="473" t="s">
        <v>98</v>
      </c>
      <c r="L1440" s="474">
        <v>3</v>
      </c>
      <c r="M1440" s="474">
        <v>4</v>
      </c>
      <c r="S1440" s="947">
        <f t="shared" ref="S1440:Y1440" si="651">S1228+S1240</f>
        <v>215000</v>
      </c>
      <c r="T1440" s="947">
        <f t="shared" si="651"/>
        <v>82011</v>
      </c>
      <c r="U1440" s="1074">
        <f t="shared" si="651"/>
        <v>215000</v>
      </c>
      <c r="V1440" s="947">
        <f t="shared" si="651"/>
        <v>202000</v>
      </c>
      <c r="W1440" s="1074">
        <f t="shared" si="651"/>
        <v>215000</v>
      </c>
      <c r="X1440" s="947">
        <f t="shared" si="651"/>
        <v>181000</v>
      </c>
      <c r="Y1440" s="947">
        <f t="shared" si="651"/>
        <v>181000</v>
      </c>
    </row>
    <row r="1441" spans="10:25" ht="15" hidden="1" customHeight="1" x14ac:dyDescent="0.25">
      <c r="J1441" s="473" t="s">
        <v>98</v>
      </c>
      <c r="L1441" s="474">
        <v>3</v>
      </c>
      <c r="M1441" s="474">
        <v>6</v>
      </c>
      <c r="S1441" s="947">
        <f t="shared" ref="S1441:Y1441" si="652">S1248+S1255</f>
        <v>100000</v>
      </c>
      <c r="T1441" s="947">
        <f t="shared" si="652"/>
        <v>100000</v>
      </c>
      <c r="U1441" s="1074">
        <f t="shared" si="652"/>
        <v>1180000</v>
      </c>
      <c r="V1441" s="947">
        <f t="shared" si="652"/>
        <v>400000</v>
      </c>
      <c r="W1441" s="1074">
        <f t="shared" si="652"/>
        <v>600000</v>
      </c>
      <c r="X1441" s="947">
        <f t="shared" si="652"/>
        <v>800000</v>
      </c>
      <c r="Y1441" s="947">
        <f t="shared" si="652"/>
        <v>1200000</v>
      </c>
    </row>
    <row r="1442" spans="10:25" ht="15" hidden="1" customHeight="1" x14ac:dyDescent="0.25">
      <c r="J1442" s="473" t="s">
        <v>365</v>
      </c>
      <c r="L1442" s="474">
        <v>3</v>
      </c>
      <c r="M1442" s="474">
        <v>7</v>
      </c>
      <c r="S1442" s="947">
        <f t="shared" ref="S1442:Y1442" si="653">S1264+S1274</f>
        <v>18800000</v>
      </c>
      <c r="T1442" s="947">
        <f t="shared" si="653"/>
        <v>245831</v>
      </c>
      <c r="U1442" s="1074">
        <f t="shared" si="653"/>
        <v>36300000</v>
      </c>
      <c r="V1442" s="947">
        <f t="shared" si="653"/>
        <v>43300000</v>
      </c>
      <c r="W1442" s="1074">
        <f t="shared" si="653"/>
        <v>36300000</v>
      </c>
      <c r="X1442" s="947">
        <f t="shared" si="653"/>
        <v>36300000</v>
      </c>
      <c r="Y1442" s="947">
        <f t="shared" si="653"/>
        <v>36300000</v>
      </c>
    </row>
    <row r="1443" spans="10:25" ht="15" hidden="1" customHeight="1" x14ac:dyDescent="0.25">
      <c r="J1443" s="473" t="s">
        <v>98</v>
      </c>
      <c r="L1443" s="474">
        <v>3</v>
      </c>
      <c r="M1443" s="474">
        <v>8</v>
      </c>
      <c r="S1443" s="947">
        <f t="shared" ref="S1443:Y1443" si="654">S1280+S1286</f>
        <v>130000</v>
      </c>
      <c r="T1443" s="947">
        <f t="shared" si="654"/>
        <v>42188</v>
      </c>
      <c r="U1443" s="1074">
        <f t="shared" si="654"/>
        <v>130000</v>
      </c>
      <c r="V1443" s="947">
        <f t="shared" si="654"/>
        <v>130000</v>
      </c>
      <c r="W1443" s="1074">
        <f t="shared" si="654"/>
        <v>130000</v>
      </c>
      <c r="X1443" s="947">
        <f t="shared" si="654"/>
        <v>130000</v>
      </c>
      <c r="Y1443" s="947">
        <f t="shared" si="654"/>
        <v>130000</v>
      </c>
    </row>
    <row r="1444" spans="10:25" ht="15" hidden="1" customHeight="1" x14ac:dyDescent="0.25">
      <c r="J1444" s="473" t="s">
        <v>98</v>
      </c>
      <c r="L1444" s="474">
        <v>4</v>
      </c>
      <c r="M1444" s="474">
        <v>1</v>
      </c>
      <c r="S1444" s="947">
        <f t="shared" ref="S1444:Y1444" si="655">S1313</f>
        <v>3447000</v>
      </c>
      <c r="T1444" s="947">
        <f t="shared" si="655"/>
        <v>2030222</v>
      </c>
      <c r="U1444" s="1074">
        <f t="shared" si="655"/>
        <v>2297000</v>
      </c>
      <c r="V1444" s="947">
        <f t="shared" si="655"/>
        <v>3009600</v>
      </c>
      <c r="W1444" s="1074">
        <f t="shared" si="655"/>
        <v>2297000</v>
      </c>
      <c r="X1444" s="947">
        <f t="shared" si="655"/>
        <v>2993400</v>
      </c>
      <c r="Y1444" s="947">
        <f t="shared" si="655"/>
        <v>2997000</v>
      </c>
    </row>
    <row r="1445" spans="10:25" ht="15" hidden="1" customHeight="1" x14ac:dyDescent="0.25">
      <c r="J1445" s="473" t="s">
        <v>98</v>
      </c>
      <c r="L1445" s="474">
        <v>4</v>
      </c>
      <c r="M1445" s="474">
        <v>2</v>
      </c>
      <c r="S1445" s="947">
        <f t="shared" ref="S1445:Y1445" si="656">S1324+S1352+S1359+S1378</f>
        <v>36986164</v>
      </c>
      <c r="T1445" s="947">
        <f t="shared" si="656"/>
        <v>2396893</v>
      </c>
      <c r="U1445" s="1074">
        <f t="shared" si="656"/>
        <v>31688414</v>
      </c>
      <c r="V1445" s="947">
        <f t="shared" si="656"/>
        <v>18701841</v>
      </c>
      <c r="W1445" s="1074">
        <f t="shared" si="656"/>
        <v>30448414</v>
      </c>
      <c r="X1445" s="947">
        <f t="shared" si="656"/>
        <v>23200450</v>
      </c>
      <c r="Y1445" s="947">
        <f t="shared" si="656"/>
        <v>25048583</v>
      </c>
    </row>
    <row r="1446" spans="10:25" ht="15" hidden="1" customHeight="1" x14ac:dyDescent="0.25">
      <c r="J1446" s="473" t="s">
        <v>98</v>
      </c>
      <c r="L1446" s="474">
        <v>4</v>
      </c>
      <c r="M1446" s="474">
        <v>3</v>
      </c>
      <c r="S1446" s="947">
        <f t="shared" ref="S1446:Y1446" si="657">S1388</f>
        <v>0</v>
      </c>
      <c r="T1446" s="947">
        <f t="shared" si="657"/>
        <v>0</v>
      </c>
      <c r="U1446" s="1074">
        <f t="shared" si="657"/>
        <v>0</v>
      </c>
      <c r="V1446" s="947">
        <f t="shared" si="657"/>
        <v>0</v>
      </c>
      <c r="W1446" s="1074">
        <f t="shared" si="657"/>
        <v>0</v>
      </c>
      <c r="X1446" s="947">
        <f t="shared" si="657"/>
        <v>0</v>
      </c>
      <c r="Y1446" s="947">
        <f t="shared" si="657"/>
        <v>0</v>
      </c>
    </row>
    <row r="1447" spans="10:25" hidden="1" x14ac:dyDescent="0.25">
      <c r="J1447" s="473" t="s">
        <v>98</v>
      </c>
      <c r="L1447" s="474">
        <v>4</v>
      </c>
      <c r="M1447" s="474">
        <v>5</v>
      </c>
      <c r="S1447" s="947">
        <f t="shared" ref="S1447:Y1447" si="658">S1394+S1400</f>
        <v>100000</v>
      </c>
      <c r="T1447" s="947">
        <f t="shared" si="658"/>
        <v>0</v>
      </c>
      <c r="U1447" s="1074">
        <f t="shared" si="658"/>
        <v>100000</v>
      </c>
      <c r="V1447" s="947">
        <f t="shared" si="658"/>
        <v>4100000</v>
      </c>
      <c r="W1447" s="1074">
        <f t="shared" si="658"/>
        <v>100000</v>
      </c>
      <c r="X1447" s="947">
        <f t="shared" si="658"/>
        <v>100000</v>
      </c>
      <c r="Y1447" s="947">
        <f t="shared" si="658"/>
        <v>100000</v>
      </c>
    </row>
    <row r="1448" spans="10:25" hidden="1" x14ac:dyDescent="0.25">
      <c r="S1448" s="943">
        <f>SUM(S1438:S1447)</f>
        <v>301743731</v>
      </c>
      <c r="T1448" s="924">
        <f t="shared" ref="T1448:Y1448" si="659">SUM(T1438:T1447)</f>
        <v>175828253</v>
      </c>
      <c r="U1448" s="1073">
        <f t="shared" si="659"/>
        <v>311711363</v>
      </c>
      <c r="V1448" s="943">
        <f t="shared" si="659"/>
        <v>328677897</v>
      </c>
      <c r="W1448" s="1073">
        <f t="shared" si="659"/>
        <v>316693767</v>
      </c>
      <c r="X1448" s="943">
        <f t="shared" si="659"/>
        <v>318267453</v>
      </c>
      <c r="Y1448" s="943">
        <f t="shared" si="659"/>
        <v>326210149</v>
      </c>
    </row>
    <row r="1449" spans="10:25" hidden="1" x14ac:dyDescent="0.25"/>
    <row r="1450" spans="10:25" hidden="1" x14ac:dyDescent="0.25"/>
    <row r="1451" spans="10:25" hidden="1" x14ac:dyDescent="0.25"/>
    <row r="1452" spans="10:25" hidden="1" x14ac:dyDescent="0.25"/>
    <row r="1455" spans="10:25" x14ac:dyDescent="0.25">
      <c r="S1455" s="943"/>
    </row>
  </sheetData>
  <autoFilter ref="A1:U1446">
    <filterColumn colId="2">
      <filters>
        <filter val="05"/>
      </filters>
    </filterColumn>
  </autoFilter>
  <pageMargins left="0.23622047244094491" right="0.23622047244094491" top="0.74803149606299213" bottom="0.74803149606299213" header="0.31496062992125984" footer="0.31496062992125984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076</vt:lpstr>
      <vt:lpstr>List3</vt:lpstr>
      <vt:lpstr>'076'!Ispis_naslova</vt:lpstr>
      <vt:lpstr>'076'!Podrucje_ispisa</vt:lpstr>
    </vt:vector>
  </TitlesOfParts>
  <Company>MZOPUG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Antea Ključe Ileković</dc:creator>
  <cp:lastModifiedBy>Antea Ključe Ileković</cp:lastModifiedBy>
  <cp:lastPrinted>2017-10-05T13:17:30Z</cp:lastPrinted>
  <dcterms:created xsi:type="dcterms:W3CDTF">2012-01-20T12:37:56Z</dcterms:created>
  <dcterms:modified xsi:type="dcterms:W3CDTF">2018-02-12T11:32:38Z</dcterms:modified>
</cp:coreProperties>
</file>